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OSEPAULO\pasta compartilhada\IZABELLA\QUADRA ALTO BELO\LICITAÇÃO 2025\"/>
    </mc:Choice>
  </mc:AlternateContent>
  <bookViews>
    <workbookView xWindow="0" yWindow="0" windowWidth="28800" windowHeight="12315" tabRatio="844"/>
  </bookViews>
  <sheets>
    <sheet name="ORÇAMENTO" sheetId="107" r:id="rId1"/>
    <sheet name="CRONOGRAMA" sheetId="112" r:id="rId2"/>
    <sheet name="Composição BDI" sheetId="113" r:id="rId3"/>
    <sheet name="QCOB VEST - 110V_SAPATAS (2)" sheetId="110" state="hidden" r:id="rId4"/>
    <sheet name="COMPOSIÇÕES" sheetId="109" r:id="rId5"/>
  </sheets>
  <externalReferences>
    <externalReference r:id="rId6"/>
    <externalReference r:id="rId7"/>
    <externalReference r:id="rId8"/>
  </externalReferences>
  <definedNames>
    <definedName name="__xlnm.Print_Area_5">#REF!</definedName>
    <definedName name="__xlnm.Print_Titles_4">([1]Cronograma!$A:$D,[1]Cronograma!$1:$8)</definedName>
    <definedName name="_Fill" localSheetId="0" hidden="1">#REF!</definedName>
    <definedName name="_Fill" localSheetId="3" hidden="1">#REF!</definedName>
    <definedName name="_Fill" hidden="1">#REF!</definedName>
    <definedName name="_Key1" localSheetId="0" hidden="1">#REF!</definedName>
    <definedName name="_Key1" localSheetId="3" hidden="1">#REF!</definedName>
    <definedName name="_Key1" hidden="1">#REF!</definedName>
    <definedName name="_Key2" localSheetId="0"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3" hidden="1">#REF!</definedName>
    <definedName name="_Sort" hidden="1">#REF!</definedName>
    <definedName name="ACRE" localSheetId="0" hidden="1">#REF!</definedName>
    <definedName name="ACRE" localSheetId="3" hidden="1">#REF!</definedName>
    <definedName name="ACRE" hidden="1">#REF!</definedName>
    <definedName name="ademir" hidden="1">{#N/A,#N/A,FALSE,"Cronograma";#N/A,#N/A,FALSE,"Cronogr. 2"}</definedName>
    <definedName name="_xlnm.Print_Area" localSheetId="2">'Composição BDI'!$B$1:$I$91</definedName>
    <definedName name="_xlnm.Print_Area" localSheetId="1">CRONOGRAMA!$A$1:$AE$60</definedName>
    <definedName name="_xlnm.Print_Area" localSheetId="0">ORÇAMENTO!$B$1:$J$321</definedName>
    <definedName name="_xlnm.Print_Area" localSheetId="3">'QCOB VEST - 110V_SAPATAS (2)'!$B$1:$J$334</definedName>
    <definedName name="bosta" hidden="1">{#N/A,#N/A,FALSE,"Cronograma";#N/A,#N/A,FALSE,"Cronogr. 2"}</definedName>
    <definedName name="CA´L" hidden="1">{#N/A,#N/A,FALSE,"Cronograma";#N/A,#N/A,FALSE,"Cronogr. 2"}</definedName>
    <definedName name="concorrentes" hidden="1">{#N/A,#N/A,FALSE,"Cronograma";#N/A,#N/A,FALSE,"Cronogr. 2"}</definedName>
    <definedName name="FGH" hidden="1">#REF!</definedName>
    <definedName name="HJHJ" hidden="1">#REF!</definedName>
    <definedName name="JJ" hidden="1">#REF!</definedName>
    <definedName name="ORÇAMENTO.BancoRef" hidden="1">#REF!</definedName>
    <definedName name="Popular" hidden="1">{#N/A,#N/A,FALSE,"Cronograma";#N/A,#N/A,FALSE,"Cronogr. 2"}</definedName>
    <definedName name="REFERENCIA.Descricao" hidden="1">IF(ISNUMBER(#REF!),OFFSET(INDIRECT(ORÇAMENTO.BancoRef),#REF!-1,3,1),#REF!)</definedName>
    <definedName name="rio" hidden="1">{#N/A,#N/A,FALSE,"Cronograma";#N/A,#N/A,FALSE,"Cronogr. 2"}</definedName>
    <definedName name="SINAPI_AC" localSheetId="0" hidden="1">#REF!</definedName>
    <definedName name="SINAPI_AC" localSheetId="3" hidden="1">#REF!</definedName>
    <definedName name="SINAPI_AC" hidden="1">#REF!</definedName>
    <definedName name="ss" hidden="1">{#N/A,#N/A,FALSE,"Cronograma";#N/A,#N/A,FALSE,"Cronogr. 2"}</definedName>
    <definedName name="_xlnm.Print_Titles" localSheetId="1">CRONOGRAMA!$7:$10</definedName>
    <definedName name="_xlnm.Print_Titles" localSheetId="0">ORÇAMENTO!$1:$13</definedName>
    <definedName name="_xlnm.Print_Titles" localSheetId="3">'QCOB VEST - 110V_SAPATAS (2)'!$1:$13</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52511"/>
</workbook>
</file>

<file path=xl/calcChain.xml><?xml version="1.0" encoding="utf-8"?>
<calcChain xmlns="http://schemas.openxmlformats.org/spreadsheetml/2006/main">
  <c r="J40" i="107" l="1"/>
  <c r="J45" i="107"/>
  <c r="D89" i="113"/>
  <c r="D88" i="113"/>
  <c r="B70" i="113"/>
  <c r="B71" i="113" s="1"/>
  <c r="E69" i="113"/>
  <c r="B64" i="113"/>
  <c r="B65" i="113" s="1"/>
  <c r="E63" i="113"/>
  <c r="E58" i="113"/>
  <c r="B58" i="113"/>
  <c r="B59" i="113" s="1"/>
  <c r="E57" i="113"/>
  <c r="B52" i="113"/>
  <c r="B53" i="113" s="1"/>
  <c r="E51" i="113"/>
  <c r="B46" i="113"/>
  <c r="B47" i="113" s="1"/>
  <c r="E45" i="113"/>
  <c r="E44" i="113"/>
  <c r="E43" i="113"/>
  <c r="E42" i="113"/>
  <c r="E41" i="113"/>
  <c r="E40" i="113"/>
  <c r="E39" i="113"/>
  <c r="B34" i="113"/>
  <c r="E34" i="113" s="1"/>
  <c r="E33" i="113"/>
  <c r="B30" i="113"/>
  <c r="E26" i="113"/>
  <c r="E25" i="113"/>
  <c r="F24" i="113"/>
  <c r="F23" i="113"/>
  <c r="F22" i="113"/>
  <c r="B54" i="113" l="1"/>
  <c r="E53" i="113"/>
  <c r="B60" i="113"/>
  <c r="E59" i="113"/>
  <c r="B48" i="113"/>
  <c r="E47" i="113"/>
  <c r="B66" i="113"/>
  <c r="E65" i="113"/>
  <c r="B72" i="113"/>
  <c r="E71" i="113"/>
  <c r="E52" i="113"/>
  <c r="E70" i="113"/>
  <c r="B35" i="113"/>
  <c r="E46" i="113"/>
  <c r="E64" i="113"/>
  <c r="B36" i="113" l="1"/>
  <c r="E35" i="113"/>
  <c r="B73" i="113"/>
  <c r="E72" i="113"/>
  <c r="B67" i="113"/>
  <c r="E66" i="113"/>
  <c r="E48" i="113"/>
  <c r="B49" i="113"/>
  <c r="B61" i="113"/>
  <c r="E60" i="113"/>
  <c r="E54" i="113"/>
  <c r="B55" i="113"/>
  <c r="B56" i="113" l="1"/>
  <c r="E56" i="113" s="1"/>
  <c r="E55" i="113"/>
  <c r="B50" i="113"/>
  <c r="E50" i="113" s="1"/>
  <c r="E49" i="113"/>
  <c r="B62" i="113"/>
  <c r="E62" i="113" s="1"/>
  <c r="E61" i="113"/>
  <c r="B68" i="113"/>
  <c r="E68" i="113" s="1"/>
  <c r="E67" i="113"/>
  <c r="B74" i="113"/>
  <c r="E74" i="113" s="1"/>
  <c r="E73" i="113"/>
  <c r="B37" i="113"/>
  <c r="E36" i="113"/>
  <c r="B38" i="113" l="1"/>
  <c r="E38" i="113" s="1"/>
  <c r="E37" i="113"/>
  <c r="I21" i="113" s="1"/>
  <c r="H18" i="113"/>
  <c r="H19" i="113" l="1"/>
  <c r="G25" i="113"/>
  <c r="H21" i="113"/>
  <c r="I19" i="113"/>
  <c r="G20" i="113"/>
  <c r="H20" i="113"/>
  <c r="I25" i="113"/>
  <c r="G21" i="113"/>
  <c r="H25" i="113"/>
  <c r="G19" i="113"/>
  <c r="H17" i="113"/>
  <c r="G18" i="113"/>
  <c r="I17" i="113"/>
  <c r="I18" i="113"/>
  <c r="G17" i="113"/>
  <c r="I20" i="113"/>
  <c r="F25" i="113" l="1"/>
  <c r="F26" i="113" s="1"/>
  <c r="C59" i="112" l="1"/>
  <c r="D49" i="112"/>
  <c r="D47" i="112"/>
  <c r="D45" i="112"/>
  <c r="D43" i="112"/>
  <c r="D41" i="112"/>
  <c r="D39" i="112"/>
  <c r="D37" i="112"/>
  <c r="D35" i="112"/>
  <c r="D33" i="112"/>
  <c r="D31" i="112"/>
  <c r="D29" i="112"/>
  <c r="D27" i="112"/>
  <c r="D25" i="112"/>
  <c r="D23" i="112"/>
  <c r="D21" i="112"/>
  <c r="D19" i="112"/>
  <c r="D13" i="112"/>
  <c r="D11" i="112"/>
  <c r="AD49" i="112"/>
  <c r="AA49" i="112"/>
  <c r="B49" i="112"/>
  <c r="AD47" i="112"/>
  <c r="AC47" i="112"/>
  <c r="AA47" i="112"/>
  <c r="Y47" i="112"/>
  <c r="W47" i="112"/>
  <c r="U47" i="112"/>
  <c r="B47" i="112"/>
  <c r="AD45" i="112"/>
  <c r="Y45" i="112"/>
  <c r="B45" i="112"/>
  <c r="AD43" i="112"/>
  <c r="AC43" i="112"/>
  <c r="AA43" i="112"/>
  <c r="Y43" i="112"/>
  <c r="W43" i="112"/>
  <c r="U43" i="112"/>
  <c r="B43" i="112"/>
  <c r="AD41" i="112"/>
  <c r="W41" i="112"/>
  <c r="AE41" i="112" s="1"/>
  <c r="B41" i="112"/>
  <c r="AD39" i="112"/>
  <c r="AC39" i="112"/>
  <c r="AE39" i="112" s="1"/>
  <c r="AA39" i="112"/>
  <c r="B39" i="112"/>
  <c r="AD37" i="112"/>
  <c r="AC37" i="112"/>
  <c r="B37" i="112"/>
  <c r="AD35" i="112"/>
  <c r="O35" i="112"/>
  <c r="B35" i="112"/>
  <c r="AD33" i="112"/>
  <c r="O33" i="112"/>
  <c r="B33" i="112"/>
  <c r="AD31" i="112"/>
  <c r="AA31" i="112"/>
  <c r="B31" i="112"/>
  <c r="AD29" i="112"/>
  <c r="S29" i="112"/>
  <c r="B29" i="112"/>
  <c r="AD27" i="112"/>
  <c r="B27" i="112"/>
  <c r="AD25" i="112"/>
  <c r="O25" i="112"/>
  <c r="B25" i="112"/>
  <c r="AD23" i="112"/>
  <c r="S23" i="112"/>
  <c r="Q23" i="112"/>
  <c r="O23" i="112"/>
  <c r="M23" i="112"/>
  <c r="B23" i="112"/>
  <c r="AD21" i="112"/>
  <c r="S21" i="112"/>
  <c r="B21" i="112"/>
  <c r="AD19" i="112"/>
  <c r="B19" i="112"/>
  <c r="AD17" i="112"/>
  <c r="B17" i="112"/>
  <c r="AE15" i="112"/>
  <c r="AD15" i="112"/>
  <c r="D15" i="112"/>
  <c r="B15" i="112"/>
  <c r="AE13" i="112"/>
  <c r="AD13" i="112"/>
  <c r="G13" i="112"/>
  <c r="B13" i="112"/>
  <c r="G12" i="112"/>
  <c r="AD11" i="112"/>
  <c r="G11" i="112"/>
  <c r="B11" i="112"/>
  <c r="AE47" i="112" l="1"/>
  <c r="AE43" i="112"/>
  <c r="AE23" i="112"/>
  <c r="AE11" i="112"/>
  <c r="O27" i="112"/>
  <c r="S27" i="112"/>
  <c r="S51" i="112" s="1"/>
  <c r="M35" i="112"/>
  <c r="AE35" i="112" s="1"/>
  <c r="U27" i="112"/>
  <c r="Q21" i="112"/>
  <c r="Q51" i="112" s="1"/>
  <c r="K25" i="112"/>
  <c r="AA45" i="112"/>
  <c r="AE45" i="112" s="1"/>
  <c r="M25" i="112"/>
  <c r="AE25" i="112" s="1"/>
  <c r="AA37" i="112"/>
  <c r="AE37" i="112" s="1"/>
  <c r="AC49" i="112"/>
  <c r="AE49" i="112" s="1"/>
  <c r="U29" i="112"/>
  <c r="K33" i="112"/>
  <c r="W29" i="112"/>
  <c r="W51" i="112" s="1"/>
  <c r="M33" i="112"/>
  <c r="Y29" i="112"/>
  <c r="M19" i="112"/>
  <c r="Q27" i="112"/>
  <c r="AC31" i="112"/>
  <c r="K19" i="112"/>
  <c r="O19" i="112"/>
  <c r="Y31" i="112"/>
  <c r="AA51" i="112" l="1"/>
  <c r="AE29" i="112"/>
  <c r="AE33" i="112"/>
  <c r="O51" i="112"/>
  <c r="AE19" i="112"/>
  <c r="U51" i="112"/>
  <c r="AE27" i="112"/>
  <c r="Y51" i="112"/>
  <c r="AE21" i="112"/>
  <c r="M51" i="112"/>
  <c r="AE31" i="112"/>
  <c r="AC51" i="112"/>
  <c r="I38" i="107" l="1"/>
  <c r="J38" i="107" s="1"/>
  <c r="I23" i="107" l="1"/>
  <c r="J23" i="107" s="1"/>
  <c r="J24" i="107" s="1"/>
  <c r="I320" i="110"/>
  <c r="J320" i="110" s="1"/>
  <c r="J319" i="110"/>
  <c r="I319" i="110"/>
  <c r="I318" i="110"/>
  <c r="J318" i="110" s="1"/>
  <c r="J317" i="110"/>
  <c r="I317" i="110"/>
  <c r="I316" i="110"/>
  <c r="J316" i="110" s="1"/>
  <c r="J321" i="110" s="1"/>
  <c r="I312" i="110"/>
  <c r="J312" i="110" s="1"/>
  <c r="I311" i="110"/>
  <c r="J311" i="110" s="1"/>
  <c r="I309" i="110"/>
  <c r="J309" i="110" s="1"/>
  <c r="J308" i="110"/>
  <c r="I308" i="110"/>
  <c r="I307" i="110"/>
  <c r="J307" i="110" s="1"/>
  <c r="I306" i="110"/>
  <c r="J306" i="110" s="1"/>
  <c r="J313" i="110" s="1"/>
  <c r="J305" i="110"/>
  <c r="I305" i="110"/>
  <c r="J300" i="110"/>
  <c r="I300" i="110"/>
  <c r="I299" i="110"/>
  <c r="J299" i="110" s="1"/>
  <c r="I298" i="110"/>
  <c r="J298" i="110" s="1"/>
  <c r="J297" i="110"/>
  <c r="I297" i="110"/>
  <c r="J296" i="110"/>
  <c r="I296" i="110"/>
  <c r="I295" i="110"/>
  <c r="J295" i="110" s="1"/>
  <c r="I294" i="110"/>
  <c r="J294" i="110" s="1"/>
  <c r="J293" i="110"/>
  <c r="I293" i="110"/>
  <c r="I289" i="110"/>
  <c r="J289" i="110" s="1"/>
  <c r="I288" i="110"/>
  <c r="J288" i="110" s="1"/>
  <c r="I287" i="110"/>
  <c r="J287" i="110" s="1"/>
  <c r="I286" i="110"/>
  <c r="J286" i="110" s="1"/>
  <c r="I285" i="110"/>
  <c r="J285" i="110" s="1"/>
  <c r="I284" i="110"/>
  <c r="J284" i="110" s="1"/>
  <c r="I282" i="110"/>
  <c r="J282" i="110" s="1"/>
  <c r="I281" i="110"/>
  <c r="J281" i="110" s="1"/>
  <c r="I280" i="110"/>
  <c r="J280" i="110" s="1"/>
  <c r="I279" i="110"/>
  <c r="J279" i="110" s="1"/>
  <c r="J277" i="110"/>
  <c r="I277" i="110"/>
  <c r="I276" i="110"/>
  <c r="J276" i="110" s="1"/>
  <c r="I275" i="110"/>
  <c r="J275" i="110" s="1"/>
  <c r="I274" i="110"/>
  <c r="J274" i="110" s="1"/>
  <c r="I273" i="110"/>
  <c r="J273" i="110" s="1"/>
  <c r="J272" i="110"/>
  <c r="I272" i="110"/>
  <c r="I271" i="110"/>
  <c r="J271" i="110" s="1"/>
  <c r="I270" i="110"/>
  <c r="J270" i="110" s="1"/>
  <c r="I269" i="110"/>
  <c r="J269" i="110" s="1"/>
  <c r="I268" i="110"/>
  <c r="J268" i="110" s="1"/>
  <c r="I267" i="110"/>
  <c r="J267" i="110" s="1"/>
  <c r="I266" i="110"/>
  <c r="J266" i="110" s="1"/>
  <c r="I265" i="110"/>
  <c r="J265" i="110" s="1"/>
  <c r="I264" i="110"/>
  <c r="J264" i="110" s="1"/>
  <c r="I263" i="110"/>
  <c r="J263" i="110" s="1"/>
  <c r="I262" i="110"/>
  <c r="J262" i="110" s="1"/>
  <c r="I261" i="110"/>
  <c r="J261" i="110" s="1"/>
  <c r="I260" i="110"/>
  <c r="J260" i="110" s="1"/>
  <c r="I259" i="110"/>
  <c r="J259" i="110" s="1"/>
  <c r="I258" i="110"/>
  <c r="J258" i="110" s="1"/>
  <c r="I257" i="110"/>
  <c r="J257" i="110" s="1"/>
  <c r="I255" i="110"/>
  <c r="J255" i="110" s="1"/>
  <c r="I254" i="110"/>
  <c r="J254" i="110" s="1"/>
  <c r="I253" i="110"/>
  <c r="J253" i="110" s="1"/>
  <c r="I252" i="110"/>
  <c r="J252" i="110" s="1"/>
  <c r="I251" i="110"/>
  <c r="J251" i="110" s="1"/>
  <c r="I250" i="110"/>
  <c r="J250" i="110" s="1"/>
  <c r="I249" i="110"/>
  <c r="J249" i="110" s="1"/>
  <c r="I248" i="110"/>
  <c r="J248" i="110" s="1"/>
  <c r="I247" i="110"/>
  <c r="J247" i="110" s="1"/>
  <c r="I242" i="110"/>
  <c r="J242" i="110" s="1"/>
  <c r="J241" i="110"/>
  <c r="I241" i="110"/>
  <c r="I240" i="110"/>
  <c r="J240" i="110" s="1"/>
  <c r="J239" i="110"/>
  <c r="I239" i="110"/>
  <c r="I238" i="110"/>
  <c r="J238" i="110" s="1"/>
  <c r="J234" i="110"/>
  <c r="I234" i="110"/>
  <c r="I233" i="110"/>
  <c r="J233" i="110" s="1"/>
  <c r="I232" i="110"/>
  <c r="J232" i="110" s="1"/>
  <c r="I231" i="110"/>
  <c r="J231" i="110" s="1"/>
  <c r="J230" i="110"/>
  <c r="I230" i="110"/>
  <c r="J229" i="110"/>
  <c r="I229" i="110"/>
  <c r="I228" i="110"/>
  <c r="J228" i="110" s="1"/>
  <c r="I227" i="110"/>
  <c r="J227" i="110" s="1"/>
  <c r="J226" i="110"/>
  <c r="I226" i="110"/>
  <c r="J225" i="110"/>
  <c r="I225" i="110"/>
  <c r="I224" i="110"/>
  <c r="J224" i="110" s="1"/>
  <c r="I223" i="110"/>
  <c r="J223" i="110" s="1"/>
  <c r="I222" i="110"/>
  <c r="J222" i="110" s="1"/>
  <c r="J219" i="110"/>
  <c r="J218" i="110"/>
  <c r="I218" i="110"/>
  <c r="I217" i="110"/>
  <c r="J217" i="110" s="1"/>
  <c r="J216" i="110"/>
  <c r="I216" i="110"/>
  <c r="I212" i="110"/>
  <c r="J212" i="110" s="1"/>
  <c r="H211" i="110"/>
  <c r="I211" i="110" s="1"/>
  <c r="J211" i="110" s="1"/>
  <c r="J210" i="110"/>
  <c r="I210" i="110"/>
  <c r="J209" i="110"/>
  <c r="I209" i="110"/>
  <c r="J208" i="110"/>
  <c r="I208" i="110"/>
  <c r="I207" i="110"/>
  <c r="J207" i="110" s="1"/>
  <c r="I206" i="110"/>
  <c r="J206" i="110" s="1"/>
  <c r="I205" i="110"/>
  <c r="J205" i="110" s="1"/>
  <c r="J203" i="110"/>
  <c r="I203" i="110"/>
  <c r="I202" i="110"/>
  <c r="J202" i="110" s="1"/>
  <c r="J201" i="110"/>
  <c r="I201" i="110"/>
  <c r="J200" i="110"/>
  <c r="I200" i="110"/>
  <c r="J199" i="110"/>
  <c r="I199" i="110"/>
  <c r="I198" i="110"/>
  <c r="J198" i="110" s="1"/>
  <c r="I197" i="110"/>
  <c r="J197" i="110" s="1"/>
  <c r="I196" i="110"/>
  <c r="J196" i="110" s="1"/>
  <c r="J195" i="110"/>
  <c r="I195" i="110"/>
  <c r="I194" i="110"/>
  <c r="J194" i="110" s="1"/>
  <c r="I193" i="110"/>
  <c r="J193" i="110" s="1"/>
  <c r="J192" i="110"/>
  <c r="I192" i="110"/>
  <c r="I187" i="110"/>
  <c r="J187" i="110" s="1"/>
  <c r="I186" i="110"/>
  <c r="J186" i="110" s="1"/>
  <c r="J185" i="110"/>
  <c r="I185" i="110"/>
  <c r="I184" i="110"/>
  <c r="J184" i="110" s="1"/>
  <c r="I183" i="110"/>
  <c r="J183" i="110" s="1"/>
  <c r="I182" i="110"/>
  <c r="J182" i="110" s="1"/>
  <c r="I181" i="110"/>
  <c r="J181" i="110" s="1"/>
  <c r="J180" i="110"/>
  <c r="I180" i="110"/>
  <c r="I179" i="110"/>
  <c r="J179" i="110" s="1"/>
  <c r="I178" i="110"/>
  <c r="J178" i="110" s="1"/>
  <c r="I177" i="110"/>
  <c r="J177" i="110" s="1"/>
  <c r="I176" i="110"/>
  <c r="J176" i="110" s="1"/>
  <c r="I175" i="110"/>
  <c r="J175" i="110" s="1"/>
  <c r="I174" i="110"/>
  <c r="J174" i="110" s="1"/>
  <c r="I173" i="110"/>
  <c r="J173" i="110" s="1"/>
  <c r="I171" i="110"/>
  <c r="J171" i="110" s="1"/>
  <c r="I170" i="110"/>
  <c r="J170" i="110" s="1"/>
  <c r="I169" i="110"/>
  <c r="J169" i="110" s="1"/>
  <c r="I168" i="110"/>
  <c r="J168" i="110" s="1"/>
  <c r="I167" i="110"/>
  <c r="J167" i="110" s="1"/>
  <c r="I166" i="110"/>
  <c r="J166" i="110" s="1"/>
  <c r="I165" i="110"/>
  <c r="J165" i="110" s="1"/>
  <c r="I164" i="110"/>
  <c r="J164" i="110" s="1"/>
  <c r="I163" i="110"/>
  <c r="J163" i="110" s="1"/>
  <c r="I162" i="110"/>
  <c r="J162" i="110" s="1"/>
  <c r="I161" i="110"/>
  <c r="J161" i="110" s="1"/>
  <c r="I160" i="110"/>
  <c r="J160" i="110" s="1"/>
  <c r="I159" i="110"/>
  <c r="J159" i="110" s="1"/>
  <c r="I158" i="110"/>
  <c r="J158" i="110" s="1"/>
  <c r="I157" i="110"/>
  <c r="J157" i="110" s="1"/>
  <c r="I156" i="110"/>
  <c r="J156" i="110" s="1"/>
  <c r="I155" i="110"/>
  <c r="J155" i="110" s="1"/>
  <c r="I154" i="110"/>
  <c r="J154" i="110" s="1"/>
  <c r="I153" i="110"/>
  <c r="J153" i="110" s="1"/>
  <c r="I152" i="110"/>
  <c r="J152" i="110" s="1"/>
  <c r="J147" i="110"/>
  <c r="I147" i="110"/>
  <c r="I146" i="110"/>
  <c r="J146" i="110" s="1"/>
  <c r="I145" i="110"/>
  <c r="J145" i="110" s="1"/>
  <c r="I144" i="110"/>
  <c r="J144" i="110" s="1"/>
  <c r="J143" i="110"/>
  <c r="I143" i="110"/>
  <c r="I142" i="110"/>
  <c r="J142" i="110" s="1"/>
  <c r="J141" i="110"/>
  <c r="I141" i="110"/>
  <c r="J140" i="110"/>
  <c r="I140" i="110"/>
  <c r="I136" i="110"/>
  <c r="J136" i="110" s="1"/>
  <c r="J135" i="110"/>
  <c r="I135" i="110"/>
  <c r="J134" i="110"/>
  <c r="I134" i="110"/>
  <c r="J132" i="110"/>
  <c r="I132" i="110"/>
  <c r="I131" i="110"/>
  <c r="J131" i="110" s="1"/>
  <c r="I130" i="110"/>
  <c r="J130" i="110" s="1"/>
  <c r="I129" i="110"/>
  <c r="J129" i="110" s="1"/>
  <c r="I128" i="110"/>
  <c r="J128" i="110" s="1"/>
  <c r="J137" i="110" s="1"/>
  <c r="I123" i="110"/>
  <c r="J123" i="110" s="1"/>
  <c r="I122" i="110"/>
  <c r="J122" i="110" s="1"/>
  <c r="J121" i="110"/>
  <c r="I121" i="110"/>
  <c r="J120" i="110"/>
  <c r="I120" i="110"/>
  <c r="I119" i="110"/>
  <c r="J119" i="110" s="1"/>
  <c r="I118" i="110"/>
  <c r="J118" i="110" s="1"/>
  <c r="I117" i="110"/>
  <c r="J117" i="110" s="1"/>
  <c r="J116" i="110"/>
  <c r="I116" i="110"/>
  <c r="I115" i="110"/>
  <c r="J115" i="110" s="1"/>
  <c r="J114" i="110"/>
  <c r="I114" i="110"/>
  <c r="I110" i="110"/>
  <c r="J110" i="110" s="1"/>
  <c r="J111" i="110" s="1"/>
  <c r="I109" i="110"/>
  <c r="J109" i="110" s="1"/>
  <c r="I105" i="110"/>
  <c r="J105" i="110" s="1"/>
  <c r="I104" i="110"/>
  <c r="J104" i="110" s="1"/>
  <c r="J106" i="110" s="1"/>
  <c r="I100" i="110"/>
  <c r="J100" i="110" s="1"/>
  <c r="I98" i="110"/>
  <c r="J98" i="110" s="1"/>
  <c r="I97" i="110"/>
  <c r="J97" i="110" s="1"/>
  <c r="I95" i="110"/>
  <c r="J95" i="110" s="1"/>
  <c r="I94" i="110"/>
  <c r="J94" i="110" s="1"/>
  <c r="J93" i="110"/>
  <c r="I93" i="110"/>
  <c r="J91" i="110"/>
  <c r="I91" i="110"/>
  <c r="J90" i="110"/>
  <c r="I90" i="110"/>
  <c r="I89" i="110"/>
  <c r="J89" i="110" s="1"/>
  <c r="I88" i="110"/>
  <c r="J88" i="110" s="1"/>
  <c r="J83" i="110"/>
  <c r="I83" i="110"/>
  <c r="J81" i="110"/>
  <c r="I81" i="110"/>
  <c r="I80" i="110"/>
  <c r="J80" i="110" s="1"/>
  <c r="I78" i="110"/>
  <c r="J78" i="110" s="1"/>
  <c r="J84" i="110" s="1"/>
  <c r="J73" i="110"/>
  <c r="I73" i="110"/>
  <c r="I71" i="110"/>
  <c r="J71" i="110" s="1"/>
  <c r="I70" i="110"/>
  <c r="J70" i="110" s="1"/>
  <c r="I69" i="110"/>
  <c r="J69" i="110" s="1"/>
  <c r="I68" i="110"/>
  <c r="J68" i="110" s="1"/>
  <c r="I66" i="110"/>
  <c r="J66" i="110" s="1"/>
  <c r="J65" i="110"/>
  <c r="I65" i="110"/>
  <c r="I64" i="110"/>
  <c r="J64" i="110" s="1"/>
  <c r="J63" i="110"/>
  <c r="I63" i="110"/>
  <c r="I61" i="110"/>
  <c r="J61" i="110" s="1"/>
  <c r="I60" i="110"/>
  <c r="J60" i="110" s="1"/>
  <c r="I59" i="110"/>
  <c r="J59" i="110" s="1"/>
  <c r="I58" i="110"/>
  <c r="J58" i="110" s="1"/>
  <c r="I57" i="110"/>
  <c r="J57" i="110" s="1"/>
  <c r="J55" i="110"/>
  <c r="I55" i="110"/>
  <c r="J54" i="110"/>
  <c r="I54" i="110"/>
  <c r="I53" i="110"/>
  <c r="J53" i="110" s="1"/>
  <c r="I52" i="110"/>
  <c r="J52" i="110" s="1"/>
  <c r="J47" i="110"/>
  <c r="I47" i="110"/>
  <c r="J46" i="110"/>
  <c r="I46" i="110"/>
  <c r="J45" i="110"/>
  <c r="I45" i="110"/>
  <c r="I44" i="110"/>
  <c r="J44" i="110" s="1"/>
  <c r="I43" i="110"/>
  <c r="J43" i="110" s="1"/>
  <c r="I41" i="110"/>
  <c r="J41" i="110" s="1"/>
  <c r="J40" i="110"/>
  <c r="I40" i="110"/>
  <c r="I39" i="110"/>
  <c r="J39" i="110" s="1"/>
  <c r="J38" i="110"/>
  <c r="I38" i="110"/>
  <c r="J37" i="110"/>
  <c r="I37" i="110"/>
  <c r="I32" i="110"/>
  <c r="J32" i="110" s="1"/>
  <c r="I31" i="110"/>
  <c r="J31" i="110" s="1"/>
  <c r="J30" i="110"/>
  <c r="I30" i="110"/>
  <c r="J29" i="110"/>
  <c r="I29" i="110"/>
  <c r="I28" i="110"/>
  <c r="J28" i="110" s="1"/>
  <c r="I24" i="110"/>
  <c r="J24" i="110" s="1"/>
  <c r="J23" i="110"/>
  <c r="I23" i="110"/>
  <c r="J22" i="110"/>
  <c r="I22" i="110"/>
  <c r="I21" i="110"/>
  <c r="J21" i="110" s="1"/>
  <c r="I20" i="110"/>
  <c r="J20" i="110" s="1"/>
  <c r="I19" i="110"/>
  <c r="J19" i="110" s="1"/>
  <c r="J18" i="110"/>
  <c r="I18" i="110"/>
  <c r="I17" i="110"/>
  <c r="J17" i="110" s="1"/>
  <c r="J16" i="110"/>
  <c r="I16" i="110"/>
  <c r="I15" i="110"/>
  <c r="J15" i="110" s="1"/>
  <c r="J188" i="110" l="1"/>
  <c r="J235" i="110"/>
  <c r="J101" i="110"/>
  <c r="J148" i="110"/>
  <c r="J25" i="110"/>
  <c r="J290" i="110"/>
  <c r="J301" i="110"/>
  <c r="J323" i="110" s="1"/>
  <c r="J74" i="110"/>
  <c r="J33" i="110"/>
  <c r="J48" i="110"/>
  <c r="J213" i="110"/>
  <c r="J243" i="110"/>
  <c r="J124" i="110"/>
  <c r="H188" i="107"/>
  <c r="F37" i="109"/>
  <c r="G35" i="109"/>
  <c r="G36" i="109"/>
  <c r="G34" i="109"/>
  <c r="G33" i="109"/>
  <c r="G32" i="109"/>
  <c r="G27" i="109"/>
  <c r="G26" i="109"/>
  <c r="G25" i="109"/>
  <c r="I176" i="107"/>
  <c r="J176" i="107" s="1"/>
  <c r="G20" i="109"/>
  <c r="G19" i="109"/>
  <c r="G18" i="109"/>
  <c r="G17" i="109"/>
  <c r="G16" i="109"/>
  <c r="G15" i="109"/>
  <c r="G14" i="109"/>
  <c r="G9" i="109"/>
  <c r="G8" i="109"/>
  <c r="G7" i="109"/>
  <c r="G6" i="109"/>
  <c r="G5" i="109"/>
  <c r="G4" i="109"/>
  <c r="F28" i="109" l="1"/>
  <c r="F21" i="109"/>
  <c r="F10" i="109"/>
  <c r="I294" i="107"/>
  <c r="J294" i="107" s="1"/>
  <c r="I295" i="107"/>
  <c r="J295" i="107" s="1"/>
  <c r="I296" i="107"/>
  <c r="J296" i="107" s="1"/>
  <c r="I297" i="107"/>
  <c r="J297" i="107" s="1"/>
  <c r="I293" i="107"/>
  <c r="J293" i="107" s="1"/>
  <c r="I283" i="107"/>
  <c r="J283" i="107" s="1"/>
  <c r="I284" i="107"/>
  <c r="J284" i="107" s="1"/>
  <c r="I285" i="107"/>
  <c r="J285" i="107" s="1"/>
  <c r="I286" i="107"/>
  <c r="J286" i="107" s="1"/>
  <c r="I288" i="107"/>
  <c r="J288" i="107" s="1"/>
  <c r="I289" i="107"/>
  <c r="J289" i="107" s="1"/>
  <c r="I282" i="107"/>
  <c r="J282" i="107" s="1"/>
  <c r="I271" i="107"/>
  <c r="J271" i="107" s="1"/>
  <c r="I272" i="107"/>
  <c r="J272" i="107" s="1"/>
  <c r="I273" i="107"/>
  <c r="J273" i="107" s="1"/>
  <c r="I274" i="107"/>
  <c r="J274" i="107" s="1"/>
  <c r="I275" i="107"/>
  <c r="J275" i="107" s="1"/>
  <c r="I276" i="107"/>
  <c r="J276" i="107" s="1"/>
  <c r="I277" i="107"/>
  <c r="J277" i="107" s="1"/>
  <c r="I270" i="107"/>
  <c r="J270" i="107" s="1"/>
  <c r="I225" i="107"/>
  <c r="J225" i="107" s="1"/>
  <c r="I226" i="107"/>
  <c r="J226" i="107" s="1"/>
  <c r="I227" i="107"/>
  <c r="J227" i="107" s="1"/>
  <c r="I228" i="107"/>
  <c r="J228" i="107" s="1"/>
  <c r="I229" i="107"/>
  <c r="J229" i="107" s="1"/>
  <c r="I230" i="107"/>
  <c r="J230" i="107" s="1"/>
  <c r="I231" i="107"/>
  <c r="J231" i="107" s="1"/>
  <c r="I232" i="107"/>
  <c r="J232" i="107"/>
  <c r="I234" i="107"/>
  <c r="J234" i="107" s="1"/>
  <c r="I235" i="107"/>
  <c r="J235" i="107" s="1"/>
  <c r="I236" i="107"/>
  <c r="J236" i="107" s="1"/>
  <c r="I237" i="107"/>
  <c r="J237" i="107" s="1"/>
  <c r="I238" i="107"/>
  <c r="J238" i="107" s="1"/>
  <c r="I239" i="107"/>
  <c r="J239" i="107" s="1"/>
  <c r="I240" i="107"/>
  <c r="J240" i="107" s="1"/>
  <c r="I241" i="107"/>
  <c r="J241" i="107" s="1"/>
  <c r="I242" i="107"/>
  <c r="J242" i="107" s="1"/>
  <c r="I243" i="107"/>
  <c r="J243" i="107" s="1"/>
  <c r="I244" i="107"/>
  <c r="J244" i="107" s="1"/>
  <c r="I245" i="107"/>
  <c r="J245" i="107" s="1"/>
  <c r="I246" i="107"/>
  <c r="J246" i="107" s="1"/>
  <c r="I247" i="107"/>
  <c r="J247" i="107" s="1"/>
  <c r="I248" i="107"/>
  <c r="J248" i="107" s="1"/>
  <c r="I249" i="107"/>
  <c r="J249" i="107" s="1"/>
  <c r="I250" i="107"/>
  <c r="J250" i="107" s="1"/>
  <c r="I251" i="107"/>
  <c r="J251" i="107" s="1"/>
  <c r="I252" i="107"/>
  <c r="J252" i="107" s="1"/>
  <c r="I253" i="107"/>
  <c r="J253" i="107" s="1"/>
  <c r="I254" i="107"/>
  <c r="J254" i="107" s="1"/>
  <c r="I256" i="107"/>
  <c r="J256" i="107" s="1"/>
  <c r="I257" i="107"/>
  <c r="J257" i="107" s="1"/>
  <c r="I258" i="107"/>
  <c r="J258" i="107" s="1"/>
  <c r="I259" i="107"/>
  <c r="J259" i="107" s="1"/>
  <c r="I261" i="107"/>
  <c r="J261" i="107" s="1"/>
  <c r="I262" i="107"/>
  <c r="J262" i="107" s="1"/>
  <c r="I263" i="107"/>
  <c r="J263" i="107" s="1"/>
  <c r="I264" i="107"/>
  <c r="J264" i="107" s="1"/>
  <c r="I265" i="107"/>
  <c r="J265" i="107" s="1"/>
  <c r="I266" i="107"/>
  <c r="J266" i="107" s="1"/>
  <c r="I224" i="107"/>
  <c r="J224" i="107" s="1"/>
  <c r="J290" i="107" l="1"/>
  <c r="J278" i="107"/>
  <c r="J298" i="107"/>
  <c r="J267" i="107"/>
  <c r="I216" i="107"/>
  <c r="J216" i="107" s="1"/>
  <c r="I217" i="107"/>
  <c r="J217" i="107" s="1"/>
  <c r="I218" i="107"/>
  <c r="J218" i="107" s="1"/>
  <c r="I219" i="107"/>
  <c r="J219" i="107" s="1"/>
  <c r="I215" i="107"/>
  <c r="J215" i="107" s="1"/>
  <c r="I200" i="107"/>
  <c r="J200" i="107" s="1"/>
  <c r="I201" i="107"/>
  <c r="J201" i="107" s="1"/>
  <c r="I202" i="107"/>
  <c r="J202" i="107" s="1"/>
  <c r="I203" i="107"/>
  <c r="J203" i="107" s="1"/>
  <c r="I204" i="107"/>
  <c r="J204" i="107" s="1"/>
  <c r="I205" i="107"/>
  <c r="J205" i="107" s="1"/>
  <c r="I206" i="107"/>
  <c r="J206" i="107" s="1"/>
  <c r="I207" i="107"/>
  <c r="J207" i="107" s="1"/>
  <c r="I208" i="107"/>
  <c r="J208" i="107" s="1"/>
  <c r="I209" i="107"/>
  <c r="J209" i="107" s="1"/>
  <c r="I210" i="107"/>
  <c r="J210" i="107" s="1"/>
  <c r="I211" i="107"/>
  <c r="J211" i="107" s="1"/>
  <c r="I199" i="107"/>
  <c r="J199" i="107" s="1"/>
  <c r="J220" i="107" l="1"/>
  <c r="J212" i="107"/>
  <c r="I194" i="107"/>
  <c r="J194" i="107" s="1"/>
  <c r="I195" i="107"/>
  <c r="J195" i="107" s="1"/>
  <c r="I193" i="107"/>
  <c r="J193" i="107" s="1"/>
  <c r="I170" i="107"/>
  <c r="J170" i="107" s="1"/>
  <c r="I171" i="107"/>
  <c r="J171" i="107" s="1"/>
  <c r="I172" i="107"/>
  <c r="J172" i="107" s="1"/>
  <c r="I173" i="107"/>
  <c r="J173" i="107" s="1"/>
  <c r="I174" i="107"/>
  <c r="J174" i="107" s="1"/>
  <c r="I175" i="107"/>
  <c r="J175" i="107" s="1"/>
  <c r="I177" i="107"/>
  <c r="J177" i="107" s="1"/>
  <c r="I178" i="107"/>
  <c r="J178" i="107" s="1"/>
  <c r="I179" i="107"/>
  <c r="J179" i="107" s="1"/>
  <c r="I180" i="107"/>
  <c r="J180" i="107" s="1"/>
  <c r="I182" i="107"/>
  <c r="J182" i="107" s="1"/>
  <c r="I183" i="107"/>
  <c r="J183" i="107" s="1"/>
  <c r="I184" i="107"/>
  <c r="J184" i="107" s="1"/>
  <c r="I185" i="107"/>
  <c r="J185" i="107" s="1"/>
  <c r="I186" i="107"/>
  <c r="J186" i="107" s="1"/>
  <c r="I187" i="107"/>
  <c r="J187" i="107" s="1"/>
  <c r="I188" i="107"/>
  <c r="J188" i="107" s="1"/>
  <c r="I189" i="107"/>
  <c r="J189" i="107" s="1"/>
  <c r="I169" i="107"/>
  <c r="J169" i="107" s="1"/>
  <c r="I130" i="107"/>
  <c r="J130" i="107" s="1"/>
  <c r="I131" i="107"/>
  <c r="J131" i="107" s="1"/>
  <c r="I132" i="107"/>
  <c r="J132" i="107" s="1"/>
  <c r="I133" i="107"/>
  <c r="J133" i="107" s="1"/>
  <c r="I134" i="107"/>
  <c r="J134" i="107" s="1"/>
  <c r="I135" i="107"/>
  <c r="J135" i="107" s="1"/>
  <c r="I136" i="107"/>
  <c r="J136" i="107" s="1"/>
  <c r="I137" i="107"/>
  <c r="J137" i="107" s="1"/>
  <c r="I138" i="107"/>
  <c r="J138" i="107" s="1"/>
  <c r="I139" i="107"/>
  <c r="J139" i="107" s="1"/>
  <c r="I140" i="107"/>
  <c r="J140" i="107" s="1"/>
  <c r="I141" i="107"/>
  <c r="J141" i="107" s="1"/>
  <c r="I142" i="107"/>
  <c r="J142" i="107" s="1"/>
  <c r="I143" i="107"/>
  <c r="J143" i="107" s="1"/>
  <c r="I144" i="107"/>
  <c r="J144" i="107" s="1"/>
  <c r="I145" i="107"/>
  <c r="J145" i="107" s="1"/>
  <c r="I146" i="107"/>
  <c r="J146" i="107" s="1"/>
  <c r="I147" i="107"/>
  <c r="J147" i="107" s="1"/>
  <c r="I148" i="107"/>
  <c r="J148" i="107" s="1"/>
  <c r="I150" i="107"/>
  <c r="J150" i="107" s="1"/>
  <c r="I151" i="107"/>
  <c r="J151" i="107" s="1"/>
  <c r="I152" i="107"/>
  <c r="J152" i="107" s="1"/>
  <c r="I153" i="107"/>
  <c r="J153" i="107" s="1"/>
  <c r="I154" i="107"/>
  <c r="J154" i="107" s="1"/>
  <c r="I155" i="107"/>
  <c r="J155" i="107" s="1"/>
  <c r="I156" i="107"/>
  <c r="J156" i="107" s="1"/>
  <c r="I157" i="107"/>
  <c r="J157" i="107" s="1"/>
  <c r="I158" i="107"/>
  <c r="J158" i="107" s="1"/>
  <c r="I159" i="107"/>
  <c r="J159" i="107" s="1"/>
  <c r="I160" i="107"/>
  <c r="J160" i="107" s="1"/>
  <c r="I161" i="107"/>
  <c r="J161" i="107" s="1"/>
  <c r="I162" i="107"/>
  <c r="J162" i="107" s="1"/>
  <c r="I163" i="107"/>
  <c r="J163" i="107" s="1"/>
  <c r="I164" i="107"/>
  <c r="J164" i="107" s="1"/>
  <c r="I129" i="107"/>
  <c r="J129" i="107" s="1"/>
  <c r="J196" i="107" l="1"/>
  <c r="J190" i="107"/>
  <c r="J165" i="107"/>
  <c r="I118" i="107" l="1"/>
  <c r="J118" i="107" s="1"/>
  <c r="I119" i="107"/>
  <c r="J119" i="107" s="1"/>
  <c r="I120" i="107"/>
  <c r="J120" i="107" s="1"/>
  <c r="I121" i="107"/>
  <c r="J121" i="107" s="1"/>
  <c r="I122" i="107"/>
  <c r="J122" i="107" s="1"/>
  <c r="I123" i="107"/>
  <c r="J123" i="107" s="1"/>
  <c r="I124" i="107"/>
  <c r="J124" i="107" s="1"/>
  <c r="I117" i="107"/>
  <c r="J117" i="107" s="1"/>
  <c r="J125" i="107" l="1"/>
  <c r="I106" i="107"/>
  <c r="J106" i="107" s="1"/>
  <c r="I107" i="107"/>
  <c r="J107" i="107" s="1"/>
  <c r="I108" i="107"/>
  <c r="J108" i="107" s="1"/>
  <c r="I109" i="107"/>
  <c r="J109" i="107" s="1"/>
  <c r="I111" i="107"/>
  <c r="J111" i="107" s="1"/>
  <c r="I112" i="107"/>
  <c r="J112" i="107" s="1"/>
  <c r="I113" i="107"/>
  <c r="J113" i="107" s="1"/>
  <c r="I105" i="107"/>
  <c r="J105" i="107" s="1"/>
  <c r="J114" i="107" l="1"/>
  <c r="I92" i="107"/>
  <c r="J92" i="107" s="1"/>
  <c r="I93" i="107"/>
  <c r="J93" i="107" s="1"/>
  <c r="I94" i="107"/>
  <c r="J94" i="107" s="1"/>
  <c r="I95" i="107"/>
  <c r="J95" i="107" s="1"/>
  <c r="I96" i="107"/>
  <c r="J96" i="107" s="1"/>
  <c r="I97" i="107"/>
  <c r="J97" i="107" s="1"/>
  <c r="I98" i="107"/>
  <c r="J98" i="107" s="1"/>
  <c r="I99" i="107"/>
  <c r="J99" i="107" s="1"/>
  <c r="I100" i="107"/>
  <c r="J100" i="107" s="1"/>
  <c r="I91" i="107"/>
  <c r="J91" i="107" s="1"/>
  <c r="I87" i="107"/>
  <c r="J87" i="107" s="1"/>
  <c r="I86" i="107"/>
  <c r="J86" i="107" s="1"/>
  <c r="J88" i="107" l="1"/>
  <c r="J101" i="107"/>
  <c r="I82" i="107"/>
  <c r="J82" i="107" s="1"/>
  <c r="I81" i="107"/>
  <c r="J81" i="107" s="1"/>
  <c r="J83" i="107" s="1"/>
  <c r="I66" i="107" l="1"/>
  <c r="J66" i="107" s="1"/>
  <c r="I67" i="107"/>
  <c r="J67" i="107" s="1"/>
  <c r="I68" i="107"/>
  <c r="J68" i="107" s="1"/>
  <c r="I70" i="107"/>
  <c r="J70" i="107" s="1"/>
  <c r="I71" i="107"/>
  <c r="J71" i="107" s="1"/>
  <c r="I72" i="107"/>
  <c r="J72" i="107" s="1"/>
  <c r="I74" i="107"/>
  <c r="J74" i="107" s="1"/>
  <c r="I75" i="107"/>
  <c r="J75" i="107" s="1"/>
  <c r="I77" i="107"/>
  <c r="J77" i="107" s="1"/>
  <c r="I65" i="107"/>
  <c r="J65" i="107" s="1"/>
  <c r="J78" i="107" l="1"/>
  <c r="I57" i="107"/>
  <c r="J57" i="107" s="1"/>
  <c r="I58" i="107"/>
  <c r="J58" i="107" s="1"/>
  <c r="I60" i="107"/>
  <c r="J60" i="107" s="1"/>
  <c r="I55" i="107"/>
  <c r="J55" i="107" s="1"/>
  <c r="I29" i="107"/>
  <c r="J29" i="107" s="1"/>
  <c r="I30" i="107"/>
  <c r="J30" i="107" s="1"/>
  <c r="I31" i="107"/>
  <c r="J31" i="107" s="1"/>
  <c r="I33" i="107"/>
  <c r="J33" i="107" s="1"/>
  <c r="I34" i="107"/>
  <c r="J34" i="107" s="1"/>
  <c r="I35" i="107"/>
  <c r="J35" i="107" s="1"/>
  <c r="I36" i="107"/>
  <c r="J36" i="107" s="1"/>
  <c r="I37" i="107"/>
  <c r="J37" i="107" s="1"/>
  <c r="I40" i="107"/>
  <c r="I41" i="107"/>
  <c r="J41" i="107" s="1"/>
  <c r="I42" i="107"/>
  <c r="J42" i="107" s="1"/>
  <c r="I43" i="107"/>
  <c r="J43" i="107" s="1"/>
  <c r="I45" i="107"/>
  <c r="I46" i="107"/>
  <c r="J46" i="107" s="1"/>
  <c r="I47" i="107"/>
  <c r="J47" i="107" s="1"/>
  <c r="I48" i="107"/>
  <c r="J48" i="107" s="1"/>
  <c r="I50" i="107"/>
  <c r="J50" i="107" s="1"/>
  <c r="I28" i="107"/>
  <c r="J28" i="107" s="1"/>
  <c r="J61" i="107" l="1"/>
  <c r="J51" i="107"/>
  <c r="D17" i="112" l="1"/>
  <c r="J300" i="107"/>
  <c r="I16" i="107"/>
  <c r="J16" i="107" s="1"/>
  <c r="I17" i="107"/>
  <c r="J17" i="107" s="1"/>
  <c r="I18" i="107"/>
  <c r="J18" i="107" s="1"/>
  <c r="I19" i="107"/>
  <c r="J19" i="107" s="1"/>
  <c r="I15" i="107"/>
  <c r="J15" i="107" s="1"/>
  <c r="K17" i="112" l="1"/>
  <c r="G17" i="112"/>
  <c r="G51" i="112" s="1"/>
  <c r="I17" i="112"/>
  <c r="I51" i="112" s="1"/>
  <c r="D51" i="112"/>
  <c r="C17" i="112" s="1"/>
  <c r="J20" i="107"/>
  <c r="C19" i="112" l="1"/>
  <c r="C29" i="112"/>
  <c r="C49" i="112"/>
  <c r="C45" i="112"/>
  <c r="C11" i="112"/>
  <c r="C25" i="112"/>
  <c r="R51" i="112"/>
  <c r="V51" i="112"/>
  <c r="Z51" i="112"/>
  <c r="C35" i="112"/>
  <c r="C37" i="112"/>
  <c r="P51" i="112"/>
  <c r="C39" i="112"/>
  <c r="C23" i="112"/>
  <c r="C41" i="112"/>
  <c r="C15" i="112"/>
  <c r="C31" i="112"/>
  <c r="C33" i="112"/>
  <c r="C43" i="112"/>
  <c r="C47" i="112"/>
  <c r="C21" i="112"/>
  <c r="C13" i="112"/>
  <c r="C27" i="112"/>
  <c r="T51" i="112"/>
  <c r="X51" i="112"/>
  <c r="N51" i="112"/>
  <c r="L51" i="112"/>
  <c r="AB51" i="112"/>
  <c r="H51" i="112"/>
  <c r="F51" i="112"/>
  <c r="G52" i="112"/>
  <c r="I52" i="112" s="1"/>
  <c r="K52" i="112" s="1"/>
  <c r="M52" i="112" s="1"/>
  <c r="O52" i="112" s="1"/>
  <c r="Q52" i="112" s="1"/>
  <c r="S52" i="112" s="1"/>
  <c r="U52" i="112" s="1"/>
  <c r="W52" i="112" s="1"/>
  <c r="Y52" i="112" s="1"/>
  <c r="AA52" i="112" s="1"/>
  <c r="AC52" i="112" s="1"/>
  <c r="AE17" i="112"/>
  <c r="K51" i="112"/>
  <c r="F52" i="112" l="1"/>
  <c r="H52" i="112"/>
  <c r="C51" i="112"/>
  <c r="J51" i="112"/>
  <c r="AD51" i="112" s="1"/>
  <c r="AE51" i="112"/>
  <c r="J52" i="112" l="1"/>
  <c r="L52" i="112" s="1"/>
  <c r="N52" i="112" s="1"/>
  <c r="P52" i="112" s="1"/>
  <c r="R52" i="112" s="1"/>
  <c r="T52" i="112" s="1"/>
  <c r="V52" i="112" s="1"/>
  <c r="X52" i="112" s="1"/>
  <c r="Z52" i="112" s="1"/>
  <c r="AB52" i="112" s="1"/>
</calcChain>
</file>

<file path=xl/sharedStrings.xml><?xml version="1.0" encoding="utf-8"?>
<sst xmlns="http://schemas.openxmlformats.org/spreadsheetml/2006/main" count="2403" uniqueCount="899">
  <si>
    <t>ITEM</t>
  </si>
  <si>
    <t>m</t>
  </si>
  <si>
    <t>un</t>
  </si>
  <si>
    <t>ESQUADRIAS</t>
  </si>
  <si>
    <t>m²</t>
  </si>
  <si>
    <t xml:space="preserve">Planilha Orçamentária </t>
  </si>
  <si>
    <t>1.1</t>
  </si>
  <si>
    <t>1.2</t>
  </si>
  <si>
    <t>2.1</t>
  </si>
  <si>
    <t>2.2</t>
  </si>
  <si>
    <t>2.3</t>
  </si>
  <si>
    <t>3.1</t>
  </si>
  <si>
    <t>3.2</t>
  </si>
  <si>
    <t>4.1</t>
  </si>
  <si>
    <t>4.2</t>
  </si>
  <si>
    <t>5.1</t>
  </si>
  <si>
    <t>6.1</t>
  </si>
  <si>
    <t>6.2</t>
  </si>
  <si>
    <t>6.3</t>
  </si>
  <si>
    <t>6.4</t>
  </si>
  <si>
    <t>7.1</t>
  </si>
  <si>
    <t>8.1</t>
  </si>
  <si>
    <t>9.1</t>
  </si>
  <si>
    <t>9.2</t>
  </si>
  <si>
    <t>9.3</t>
  </si>
  <si>
    <t>10.1</t>
  </si>
  <si>
    <t>11.1</t>
  </si>
  <si>
    <t>11.2</t>
  </si>
  <si>
    <t>11.3</t>
  </si>
  <si>
    <t>12.1</t>
  </si>
  <si>
    <t>12.2</t>
  </si>
  <si>
    <t>14.1</t>
  </si>
  <si>
    <t>4.3</t>
  </si>
  <si>
    <t>DESCRIÇÃO DOS SERVIÇOS</t>
  </si>
  <si>
    <t>QUANT.</t>
  </si>
  <si>
    <t>VALOR (R$)</t>
  </si>
  <si>
    <t>10.2</t>
  </si>
  <si>
    <t>m³</t>
  </si>
  <si>
    <t>1.3</t>
  </si>
  <si>
    <t>2.4</t>
  </si>
  <si>
    <t>11.5</t>
  </si>
  <si>
    <t>1.4</t>
  </si>
  <si>
    <t>SINAPI</t>
  </si>
  <si>
    <t>PORTAS DE MADEIRA</t>
  </si>
  <si>
    <t>FERRAGENS E ACESSÓRIOS</t>
  </si>
  <si>
    <t>JANELAS DE ALUMÍNIO</t>
  </si>
  <si>
    <t>VIDROS</t>
  </si>
  <si>
    <t>PAVIMENTAÇÃO EXTERNA</t>
  </si>
  <si>
    <t>INSTALAÇÃO SANITÁRIA</t>
  </si>
  <si>
    <t>SISTEMA DE PROTEÇÃO CONTRA DESCARGAS ATMOSFÉRICAS (SPDA)</t>
  </si>
  <si>
    <t>SERVIÇOS FINAIS</t>
  </si>
  <si>
    <t>16.1</t>
  </si>
  <si>
    <t>16.3</t>
  </si>
  <si>
    <t>16.4</t>
  </si>
  <si>
    <t>SERVIÇOS COMPLEMENTARES</t>
  </si>
  <si>
    <t>CÓDIGO</t>
  </si>
  <si>
    <t>FONTE</t>
  </si>
  <si>
    <t>SISTEMA DE PROTEÇÃO CONTRA INCÊNCIO</t>
  </si>
  <si>
    <t xml:space="preserve">2 - Este orçamento de projeto básico está  em conformidade com o disposto na Resolução do CONFEA nº 361 de 10 de dezembro de 1991, alínea f. </t>
  </si>
  <si>
    <t>3 - Após a elaboração da nova planilha orçamentária, baseada no projeto executivo, a ART correspondente deverá ser emitida.</t>
  </si>
  <si>
    <t>1.5</t>
  </si>
  <si>
    <t>1.6</t>
  </si>
  <si>
    <t>1.7</t>
  </si>
  <si>
    <t>1.8</t>
  </si>
  <si>
    <t>SEINFRA</t>
  </si>
  <si>
    <t xml:space="preserve">Instalação provisória de água </t>
  </si>
  <si>
    <t>Instalações provisórias de esgoto</t>
  </si>
  <si>
    <t>C2290</t>
  </si>
  <si>
    <t>kg</t>
  </si>
  <si>
    <t>5.2</t>
  </si>
  <si>
    <t>11.4</t>
  </si>
  <si>
    <t>ELETRODUTOS E ACESSÓRIOS</t>
  </si>
  <si>
    <t>4.4</t>
  </si>
  <si>
    <t>9.4</t>
  </si>
  <si>
    <t>13.1</t>
  </si>
  <si>
    <t>13.2</t>
  </si>
  <si>
    <t>14.2</t>
  </si>
  <si>
    <t>15.1</t>
  </si>
  <si>
    <t>15.2</t>
  </si>
  <si>
    <t>15.3</t>
  </si>
  <si>
    <t>15.4</t>
  </si>
  <si>
    <t>15.5</t>
  </si>
  <si>
    <t>18.1</t>
  </si>
  <si>
    <t>19.1</t>
  </si>
  <si>
    <t>17.1</t>
  </si>
  <si>
    <t>17.2</t>
  </si>
  <si>
    <t>17.3</t>
  </si>
  <si>
    <t>17.4</t>
  </si>
  <si>
    <t>18.2</t>
  </si>
  <si>
    <t>18.3</t>
  </si>
  <si>
    <t>CONCRETO ARMADO - LAJES E PILARES</t>
  </si>
  <si>
    <t>4.5</t>
  </si>
  <si>
    <t>5.3</t>
  </si>
  <si>
    <t>16.2</t>
  </si>
  <si>
    <t>16.5</t>
  </si>
  <si>
    <t>18.4</t>
  </si>
  <si>
    <t>18.5</t>
  </si>
  <si>
    <t>ALVENARIA DE VEDAÇÃO</t>
  </si>
  <si>
    <t>cj</t>
  </si>
  <si>
    <t>1 - Esta planilha orçamentária refere-se  ao projeto básico da Quadra coberta com vestiário. Os quantitativos são estimados com o objetivo de estabelecer um valor de referência. O orçamento final deverá ser realizado pelo ente federado, com base no projeto executivo. Considera-se projeto executivo aquele cuja elaboração se dá ao final do estabelecimento das fundações adequadas ao solo do local onde o projeto será edificado, bem como outros ajustes que se fizerem necessários.</t>
  </si>
  <si>
    <t>1.9</t>
  </si>
  <si>
    <t>15.6</t>
  </si>
  <si>
    <t>15.7</t>
  </si>
  <si>
    <t>15.8</t>
  </si>
  <si>
    <t>15.9</t>
  </si>
  <si>
    <t>15.10</t>
  </si>
  <si>
    <t>15.11</t>
  </si>
  <si>
    <t>15.12</t>
  </si>
  <si>
    <t>15.13</t>
  </si>
  <si>
    <t>19.2</t>
  </si>
  <si>
    <t>20.1</t>
  </si>
  <si>
    <t>11.6</t>
  </si>
  <si>
    <t>11.7</t>
  </si>
  <si>
    <t>18.6</t>
  </si>
  <si>
    <t>3.1.1</t>
  </si>
  <si>
    <t>3.1.2</t>
  </si>
  <si>
    <t>3.1.3</t>
  </si>
  <si>
    <t>3.1.4</t>
  </si>
  <si>
    <t>3.1.5</t>
  </si>
  <si>
    <t>3.2.1</t>
  </si>
  <si>
    <t>3.2.2</t>
  </si>
  <si>
    <t>3.2.3</t>
  </si>
  <si>
    <t>3.2.4</t>
  </si>
  <si>
    <t>Subtotal</t>
  </si>
  <si>
    <t>2.5</t>
  </si>
  <si>
    <t>3.2.5</t>
  </si>
  <si>
    <t>4.1.1</t>
  </si>
  <si>
    <t>4.1.2</t>
  </si>
  <si>
    <t>4.1.3</t>
  </si>
  <si>
    <t>4.1.4</t>
  </si>
  <si>
    <t>4.2.1</t>
  </si>
  <si>
    <t>4.2.2</t>
  </si>
  <si>
    <t>4.2.3</t>
  </si>
  <si>
    <t>4.3.1</t>
  </si>
  <si>
    <t>4.3.2</t>
  </si>
  <si>
    <t>4.3.3</t>
  </si>
  <si>
    <t>4.3.4</t>
  </si>
  <si>
    <t>4.4.1</t>
  </si>
  <si>
    <t>4.4.2</t>
  </si>
  <si>
    <t>4.4.3</t>
  </si>
  <si>
    <t>4.4.4</t>
  </si>
  <si>
    <t>4.5.1</t>
  </si>
  <si>
    <t>5.1.1</t>
  </si>
  <si>
    <t>5.2.1</t>
  </si>
  <si>
    <t>5.3.1</t>
  </si>
  <si>
    <t>6.1.1</t>
  </si>
  <si>
    <t>6.1.2</t>
  </si>
  <si>
    <t>6.1.3</t>
  </si>
  <si>
    <t>6.1.4</t>
  </si>
  <si>
    <t>6.2.1</t>
  </si>
  <si>
    <t>6.2.2</t>
  </si>
  <si>
    <t>6.2.3</t>
  </si>
  <si>
    <t>6.3.1</t>
  </si>
  <si>
    <t>6.3.2</t>
  </si>
  <si>
    <t>6.4.1</t>
  </si>
  <si>
    <t>7.2</t>
  </si>
  <si>
    <t>8.2</t>
  </si>
  <si>
    <t>10.1.1</t>
  </si>
  <si>
    <t>10.1.2</t>
  </si>
  <si>
    <t>10.1.3</t>
  </si>
  <si>
    <t>10.1.4</t>
  </si>
  <si>
    <t>10.1.5</t>
  </si>
  <si>
    <t>10.2.1</t>
  </si>
  <si>
    <t>10.2.2</t>
  </si>
  <si>
    <t>10.2.3</t>
  </si>
  <si>
    <t>IMPERMEABILIZAÇÃO</t>
  </si>
  <si>
    <t>12.1.1</t>
  </si>
  <si>
    <t>12.1.2</t>
  </si>
  <si>
    <t>12.2.1</t>
  </si>
  <si>
    <t>12.2.2</t>
  </si>
  <si>
    <t>12.2.3</t>
  </si>
  <si>
    <t>12.2.4</t>
  </si>
  <si>
    <t>12.2.5</t>
  </si>
  <si>
    <t>13.1.1</t>
  </si>
  <si>
    <t>13.1.2</t>
  </si>
  <si>
    <t>13.1.3</t>
  </si>
  <si>
    <t>13.1.4</t>
  </si>
  <si>
    <t>13.1.5</t>
  </si>
  <si>
    <t>13.1.6</t>
  </si>
  <si>
    <t>13.2.1</t>
  </si>
  <si>
    <t>13.2.2</t>
  </si>
  <si>
    <t>13.2.3</t>
  </si>
  <si>
    <t>13.2.4</t>
  </si>
  <si>
    <t>13.2.5</t>
  </si>
  <si>
    <t>13.2.6</t>
  </si>
  <si>
    <t>13.2.7</t>
  </si>
  <si>
    <t>13.2.8</t>
  </si>
  <si>
    <t>14.3</t>
  </si>
  <si>
    <t>17.1.1</t>
  </si>
  <si>
    <t>17.1.2</t>
  </si>
  <si>
    <t>17.1.3</t>
  </si>
  <si>
    <t>17.1.4</t>
  </si>
  <si>
    <t>17.1.5</t>
  </si>
  <si>
    <t>17.1.6</t>
  </si>
  <si>
    <t>17.1.7</t>
  </si>
  <si>
    <t>17.1.8</t>
  </si>
  <si>
    <t>17.1.9</t>
  </si>
  <si>
    <t>17.2.1</t>
  </si>
  <si>
    <t>17.2.2</t>
  </si>
  <si>
    <t>17.2.3</t>
  </si>
  <si>
    <t>17.2.4</t>
  </si>
  <si>
    <t>17.2.5</t>
  </si>
  <si>
    <t>17.2.6</t>
  </si>
  <si>
    <t>17.2.7</t>
  </si>
  <si>
    <t>17.2.8</t>
  </si>
  <si>
    <t>17.2.9</t>
  </si>
  <si>
    <t>17.2.10</t>
  </si>
  <si>
    <t>17.2.11</t>
  </si>
  <si>
    <t>17.2.12</t>
  </si>
  <si>
    <t>17.2.13</t>
  </si>
  <si>
    <t>17.2.14</t>
  </si>
  <si>
    <t>17.2.15</t>
  </si>
  <si>
    <t>17.2.16</t>
  </si>
  <si>
    <t>17.2.17</t>
  </si>
  <si>
    <t>17.2.18</t>
  </si>
  <si>
    <t>17.2.19</t>
  </si>
  <si>
    <t>17.2.20</t>
  </si>
  <si>
    <t>17.2.21</t>
  </si>
  <si>
    <t>17.3.1</t>
  </si>
  <si>
    <t>17.3.2</t>
  </si>
  <si>
    <t>17.3.3</t>
  </si>
  <si>
    <t>17.3.4</t>
  </si>
  <si>
    <t>17.4.1</t>
  </si>
  <si>
    <t>17.4.2</t>
  </si>
  <si>
    <t>17.4.3</t>
  </si>
  <si>
    <t>17.4.4</t>
  </si>
  <si>
    <t>17.4.5</t>
  </si>
  <si>
    <t>17.4.6</t>
  </si>
  <si>
    <t>C3579</t>
  </si>
  <si>
    <t>18.7</t>
  </si>
  <si>
    <t>18.8</t>
  </si>
  <si>
    <t>19.1.1</t>
  </si>
  <si>
    <t>19.1.2</t>
  </si>
  <si>
    <t>19.1.3</t>
  </si>
  <si>
    <t>19.1.4</t>
  </si>
  <si>
    <t>19.1.5</t>
  </si>
  <si>
    <t>19.2.1</t>
  </si>
  <si>
    <t>19.2.2</t>
  </si>
  <si>
    <t>20.2</t>
  </si>
  <si>
    <t>20.3</t>
  </si>
  <si>
    <t>20.4</t>
  </si>
  <si>
    <t>20.5</t>
  </si>
  <si>
    <t>FUNDAÇÕES</t>
  </si>
  <si>
    <t>SERVIÇOS PRELIMINARES</t>
  </si>
  <si>
    <t>4.2.4</t>
  </si>
  <si>
    <t>4.2.5</t>
  </si>
  <si>
    <t xml:space="preserve">Locação da obra (execução de gabarito) </t>
  </si>
  <si>
    <t>Entrada de energia elétrica aérea monofásica 50A com poste de concreto; inclusive cabeamento, caixa de proteção para medidor e aterramento</t>
  </si>
  <si>
    <t>1.10</t>
  </si>
  <si>
    <t>Obra: Projeto Padrão FNDE - Quadra coberta com vestiário - opção 110V com sapatas</t>
  </si>
  <si>
    <t>Data de preço: janeiro/2016 com desoneração</t>
  </si>
  <si>
    <t>MINISTÉRIO DA EDUCAÇÃO</t>
  </si>
  <si>
    <t>UN.</t>
  </si>
  <si>
    <t>Quadra coberta com vestiário - 220V com sapatas</t>
  </si>
  <si>
    <t>MOVIMENTO DE TERRA PARA FUNDAÇÕES</t>
  </si>
  <si>
    <t>SUPERESTRUTURA</t>
  </si>
  <si>
    <t>SISTEMAS DE VEDAÇÃO VERTICAL</t>
  </si>
  <si>
    <t>SISTEMAS DE COBERTURA</t>
  </si>
  <si>
    <t>REVESTIMENTOS INTERNO E EXTERNO</t>
  </si>
  <si>
    <t>SISTEMAS DE PISOS</t>
  </si>
  <si>
    <t>PINTURAS E ACABAMENTOS</t>
  </si>
  <si>
    <t>INSTALAÇÃO HIDRÁULICA</t>
  </si>
  <si>
    <t>DRENAGEM DE ÁGUAS PLUVIAIS</t>
  </si>
  <si>
    <t>LOUÇAS, ACESSÓRIOS E METAIS</t>
  </si>
  <si>
    <t>CABOS E FIOS CONDUTORES</t>
  </si>
  <si>
    <t>ILUMINAÇÃO, TOMADAS E INTERRUPTORES</t>
  </si>
  <si>
    <t>Bancada em granito cinza andorinha, espessura 2cm</t>
  </si>
  <si>
    <t>CONCRETO ARMADO - VIGAS BALDRAMES</t>
  </si>
  <si>
    <t>CONCRETO ARMADO - SAPATAS</t>
  </si>
  <si>
    <t>PAVIMENTAÇÃO INTERNA</t>
  </si>
  <si>
    <t>Placa de obra em chapa de aço galvanizado, Padrão Governo Federal</t>
  </si>
  <si>
    <t>Tapume de chapa de madeira compensada, espessura 6mm e h= 2,20m</t>
  </si>
  <si>
    <t xml:space="preserve">Instalação provisória de energia elétrica em baixa tensão </t>
  </si>
  <si>
    <t>Barracão provisório para depósito</t>
  </si>
  <si>
    <t>Sondagem do terreno (um furo com 7m de profundidade a cada 200m²)</t>
  </si>
  <si>
    <t>Aterro apiloado em camadas de 0,20 m com material argilo-arenoso (entre baldrames)</t>
  </si>
  <si>
    <t>Armação de aço CA-50 Ø 6,3 a 12,5mm; incluso fornecimento, corte, dobra e colocação</t>
  </si>
  <si>
    <t>Armação de aço CA-60 Ø 3,4 a 6,0mm; incluso fornecimento, corte, dobra e colocação</t>
  </si>
  <si>
    <t>Forma de madeira em tábuas para fundações, com reaproveitamento</t>
  </si>
  <si>
    <t>Concreto Bombeado fck= 25MPa; incluindo preparo, lançamento e adensamento</t>
  </si>
  <si>
    <t>Montagem e desmontagem de forma para viga, madeira serrada com reaproveitamento</t>
  </si>
  <si>
    <t>CONCRETO ARMADO - VERGAS E CONTRAVERGAS</t>
  </si>
  <si>
    <t>Pintura em látex PVA sobre teto, 2 demãos</t>
  </si>
  <si>
    <t>Aterramento completo com haste tipo Copperweld ¾"x2,40m; incluso caixa, conector e cabo de cobre nu 25mm²; fornecimento e instalação</t>
  </si>
  <si>
    <t>PM2 - Porta de madeira para pintura, semi-oca (leve ou média), dimensões 90x210cm, espessura 3,5cm; incluso dobradiças, batentes e fechadura</t>
  </si>
  <si>
    <t>Marcação de piso para localização de extintor, dimensões 100x100cm</t>
  </si>
  <si>
    <t>Tubo de PVC Série Normal Ø 40mm, fornecimento e instalação</t>
  </si>
  <si>
    <t>Tubo de PVC Série Normal Ø 50mm, fornecimento e instalação</t>
  </si>
  <si>
    <t>Tubo de PVC Série Normal Ø 100mm, fornecimento e instalação</t>
  </si>
  <si>
    <t>Joelho PVC 45º Ø 40mm, fornecimento e instalação</t>
  </si>
  <si>
    <t>Joelho PVC 90º Ø 100mm, fornecimento e instalação</t>
  </si>
  <si>
    <t>Junção PVC simples 100mm x 100mm, fornecimento e instalação</t>
  </si>
  <si>
    <t>Válvula de retenção para lavatório Ø 1", fornecimento e instalação</t>
  </si>
  <si>
    <t>Cabo de cobre flexível, isolado, seção de 2,5mm²; anti-chama 450/750V</t>
  </si>
  <si>
    <t>Cabo de cobre flexível, isolado, seção de 4mm²; anti-chama 450/750V</t>
  </si>
  <si>
    <t>Cabo de cobre flexível, isolado, seção de 16mm²; anti-chama 450/750V</t>
  </si>
  <si>
    <t>Cabo de cobre flexível, isolado, seção de 35mm²; anti-chama 450/750V</t>
  </si>
  <si>
    <t>CENTRO DE DISTRIBUIÇÃO</t>
  </si>
  <si>
    <t>Quadro de distribuição de energia para 12 disjuntores, fornecimento e instalação</t>
  </si>
  <si>
    <t>Pintura esmalte para telhamento metálico com fundo anticorrosivo, 2 demãos</t>
  </si>
  <si>
    <t>11.8</t>
  </si>
  <si>
    <t>Revestimento cerâmico para piso com placas de dimensões 40x40cm antiderrapante</t>
  </si>
  <si>
    <t>Soleira em granito cinza andorinha, L= 15cm, espessura 2cm</t>
  </si>
  <si>
    <t>Chapisco em parede com argamassa traço 1:3 (cimento e areia)</t>
  </si>
  <si>
    <t>Chapisco em teto com argamassa traço 1:4 (cimento e areia)</t>
  </si>
  <si>
    <t>Pintura prime epóxi para estrutura metálica</t>
  </si>
  <si>
    <t>Pintura epóxi sobre piso industrial</t>
  </si>
  <si>
    <t>Escavação manual de valas em qualquer terreno exceto rocha até h= 2,0m</t>
  </si>
  <si>
    <t>Regularização e compactação do fundo de valas</t>
  </si>
  <si>
    <t>Reaterro apiloado de vala com material da obra</t>
  </si>
  <si>
    <t>Limpeza de azulejo</t>
  </si>
  <si>
    <t>Limpeza de vidro comum</t>
  </si>
  <si>
    <t>Limpeza de piso cerâmico</t>
  </si>
  <si>
    <t>Limpeza geral de quadra poliesportiva</t>
  </si>
  <si>
    <t>Conjunto estrutural metálico para tabelas de basquete, inclusive tabelas</t>
  </si>
  <si>
    <t>Condulete ¾” em liga de alumínio fundido tipo T, fornecimento e instalação</t>
  </si>
  <si>
    <t>Condulete ¾” em liga de alumínio fundido tipo LL, fornecimento e instalação</t>
  </si>
  <si>
    <t>Condulete ¾” em liga de alumínio fundido tipo TA, fornecimento e instalação</t>
  </si>
  <si>
    <t>Condulete ¾” em liga de alumínio fundido tipo XA, fornecimento e instalação</t>
  </si>
  <si>
    <t>Tubo PVC soldável Ø 20mm, fornecimento e instalação</t>
  </si>
  <si>
    <t>Tubo PVC soldável Ø 25mm, fornecimento e instalação</t>
  </si>
  <si>
    <t>Tubo PVC soldável Ø 40mm, fornecimento e instalação</t>
  </si>
  <si>
    <t>Tubo PVC soldável Ø 32mm, fornecimento e instalação</t>
  </si>
  <si>
    <t>Tubo PVC soldável Ø 50mm, fornecimento e instalação</t>
  </si>
  <si>
    <t>Joelho PVC 90º soldável Ø 25mm, fornecimento e instalação</t>
  </si>
  <si>
    <t>Joelho PVC 90º soldável Ø 50mm, fornecimento e instalação</t>
  </si>
  <si>
    <t>Joelho PVC 90º soldável Ø 32mm, fornecimento e instalação</t>
  </si>
  <si>
    <t>REGISTROS E OUTROS</t>
  </si>
  <si>
    <t>12.1.3</t>
  </si>
  <si>
    <t>12.1.4</t>
  </si>
  <si>
    <t>12.1.5</t>
  </si>
  <si>
    <t>12.1.6</t>
  </si>
  <si>
    <t>12.1.7</t>
  </si>
  <si>
    <t>12.1.8</t>
  </si>
  <si>
    <t>12.1.9</t>
  </si>
  <si>
    <t>12.1.10</t>
  </si>
  <si>
    <t>12.1.11</t>
  </si>
  <si>
    <t>12.1.12</t>
  </si>
  <si>
    <t>12.1.13</t>
  </si>
  <si>
    <t>12.1.14</t>
  </si>
  <si>
    <t>12.1.15</t>
  </si>
  <si>
    <t>12.1.16</t>
  </si>
  <si>
    <t>12.1.17</t>
  </si>
  <si>
    <t>12.1.18</t>
  </si>
  <si>
    <t>12.1.19</t>
  </si>
  <si>
    <t>12.1.20</t>
  </si>
  <si>
    <t>12.2.6</t>
  </si>
  <si>
    <t>12.2.7</t>
  </si>
  <si>
    <t>12.2.8</t>
  </si>
  <si>
    <t>12.2.9</t>
  </si>
  <si>
    <t>12.2.10</t>
  </si>
  <si>
    <t>12.2.11</t>
  </si>
  <si>
    <t>12.2.12</t>
  </si>
  <si>
    <t>12.2.13</t>
  </si>
  <si>
    <t>12.2.14</t>
  </si>
  <si>
    <t>12.2.15</t>
  </si>
  <si>
    <t>Válvula de descarga 1½" com registro e acabamento cromado, fornecimento e instalação</t>
  </si>
  <si>
    <t>Quadro de medição padrão popular, fornecimento e instalação</t>
  </si>
  <si>
    <t>Caixa d'água em fibra de vidro, capacidade 3000L, fornecimento e instalação</t>
  </si>
  <si>
    <t>Grelha de concreto 40x500x1000mm, fornecimento e instalação</t>
  </si>
  <si>
    <t>Brita nº 2 para caminho d'água, fornecimento e assentamento</t>
  </si>
  <si>
    <t>Sumidouro em alvenaria Ø 1,50x3,00m</t>
  </si>
  <si>
    <t>Fossa séptica Ø 1,00x1,15m</t>
  </si>
  <si>
    <t>Pintura acrílica de faixas de demarcação em quadra poliesportiva</t>
  </si>
  <si>
    <t>Conjunto metálico de traves para futsal, inclusive redes</t>
  </si>
  <si>
    <t>Conjunto metálico para rede de voleibol, inclusive redes e antenas</t>
  </si>
  <si>
    <t>Alambrado para quadra poliesportiva, estruturado por tubos de aço galvanizado 2", com tela de arame galvanizado malha quadrada 5x5cm</t>
  </si>
  <si>
    <t>PM1 - Porta de madeira para pintura, semi-oca (leve ou média), dimensões 80x210cm, espessura 3,5cm; incluso dobradiças, batentes e fechadura</t>
  </si>
  <si>
    <t>Chapa metálica plana resistente a impactos 14GSG 1,95mm; nas portas PM1, PM2 e PM4</t>
  </si>
  <si>
    <t>Verga e contraverga pré-moldada fck= 20MPa, seção 10x10cm</t>
  </si>
  <si>
    <t>Montagem e desmontagem de forma, madeira compensada com reaproveitamento</t>
  </si>
  <si>
    <t>Laje de concreto pré-moldada para forro com escoramento</t>
  </si>
  <si>
    <t>Aterro compactado manualmente sob arquibancadas</t>
  </si>
  <si>
    <t>CONCRETO ARMADO - LAJE DE PISO PARA QUADRA</t>
  </si>
  <si>
    <t>CONCRETO ARMADO - ARQUIBANCADAS E BANCOS</t>
  </si>
  <si>
    <t>CONCRETO ARMADO - VIGAS</t>
  </si>
  <si>
    <t>Emboço de parede com argamassa traço 1:2:8 (cimento, cal e areia), espessura 2cm</t>
  </si>
  <si>
    <t>Emboço de parede com argamassa traço 1:2:8 em arquibancadas, espessura 2cm</t>
  </si>
  <si>
    <t>Chapisco em parede com argamassa traço 1:3 em arquibancadas</t>
  </si>
  <si>
    <t>9.5</t>
  </si>
  <si>
    <t>9.6</t>
  </si>
  <si>
    <t>9.7</t>
  </si>
  <si>
    <t>9.8</t>
  </si>
  <si>
    <t>9.9</t>
  </si>
  <si>
    <t>9.10</t>
  </si>
  <si>
    <t>Passeio em concreto desempenado, espessura 5cm</t>
  </si>
  <si>
    <t>Rampa de acesso ao pátio coberto em concreto não-estrutural</t>
  </si>
  <si>
    <t>Alvenaria de vedação com blocos cerâmicos de 8 furos 9x19x19cm em ½ vez; assentamento com argamassa traço 1:2:8 (cimento, cal e areia)</t>
  </si>
  <si>
    <t>Encunhamento (aperto de alvenaria) com tijolos cerâmicos maciços 5,7x9x19cm em ½ vez (espessura 9cm); assentamento com argamassa traço 1:2 (cimento e areia)</t>
  </si>
  <si>
    <t>ALVENARIA EM ARQUIBANCADAS</t>
  </si>
  <si>
    <t>Alvenaria de tijolo cerâmico 9x19x19 em 1 vez; assentamento com argamassa traço 1:2:8 (cimento, cal e areia)</t>
  </si>
  <si>
    <t>5.2.2</t>
  </si>
  <si>
    <t>Placa de inauguração em alumínio, dimensões 45x57cm</t>
  </si>
  <si>
    <t>Lastro de concreto não-estrutural, espessura 5cm</t>
  </si>
  <si>
    <t>Registro de gaveta bruto Ø ¾", fornecimento e instalação</t>
  </si>
  <si>
    <t>Registro de gaveta bruto Ø 1½", fornecimento e instalação</t>
  </si>
  <si>
    <t>Registro de gaveta com canopla cromada 1½", fornecimento e instalação</t>
  </si>
  <si>
    <t>Registro de gaveta com canopla cromada 1¼", fornecimento e instalação</t>
  </si>
  <si>
    <t>Registro de gaveta com canopla cromada 1", fornecimento e instalação</t>
  </si>
  <si>
    <t>Registro de gaveta com canopla cromada ¾", fornecimento e instalação</t>
  </si>
  <si>
    <t>Engate flexível plástico ½" x 30cm, fornecimento e instalação</t>
  </si>
  <si>
    <t>Luva soldável com rosca 25mm x ¾", fornecimento e instalação</t>
  </si>
  <si>
    <t>Luva redução soldável 40mm x 32mm, fornecimento e instalação</t>
  </si>
  <si>
    <t>Luva redução soldável 50mm x 40mm, fornecimento e instalação</t>
  </si>
  <si>
    <t>Bucha PVC de redução soldável curta 50mm x 40mm, fornecimento e instalação</t>
  </si>
  <si>
    <t>Bucha PVC de redução soldável longa 40mm x 25mm, fornecimento e instalação</t>
  </si>
  <si>
    <t>Armação em tela de aço Q-92 # 15cm; incluso fornecimento e colocação</t>
  </si>
  <si>
    <t>Fornecimento e instalação de lona plástica em laje de piso da quadra, espessura 150 micras</t>
  </si>
  <si>
    <t>Lastro de brita compactada,  espessura 5cm</t>
  </si>
  <si>
    <t>Camada impermeabilizadora, espessura 5cm</t>
  </si>
  <si>
    <t>Camada regularizadora com preparo mecânico, espessura 3cm</t>
  </si>
  <si>
    <t>Canaleta de alvenaria com tijolo em ½ vez, com impermeabilizante na argamassa</t>
  </si>
  <si>
    <t>Quadro de distribuição de energia para 24 disjuntores, fornecimento e instalação</t>
  </si>
  <si>
    <t>Caixa de passagem  de ferro esmaltada 4x2", fornecimento e instalação</t>
  </si>
  <si>
    <t>Eletroduto de aço galvanizado Ø 25mm, fornecimento e instalação</t>
  </si>
  <si>
    <t>Eletroduto de aço galvanizado Ø 32mm, fornecimento e instalação</t>
  </si>
  <si>
    <t>Eletroduto de aço galvanizado Ø40mm, fornecimento e instalação</t>
  </si>
  <si>
    <t>Eletroduto PVC rígido roscável  Ø 40mm, fornecimento e instalação</t>
  </si>
  <si>
    <t>Eletroduto PVC flexível corrugado reforçado Ø 32mm, fornecimento e instalação</t>
  </si>
  <si>
    <t>Eletroduto PVC flexível corrugado reforçado Ø 25mm, fornecimento e instalação</t>
  </si>
  <si>
    <t>Caixa de passagem octogonal 4x4" em chapa galvanizada, fornecimento e instalação</t>
  </si>
  <si>
    <t>Abraçadeira metálica tipo D de ¾", fornecimento e instalação</t>
  </si>
  <si>
    <t>Abraçadeira metálica tipo D de 1", fornecimento e instalação</t>
  </si>
  <si>
    <t>Abraçadeira metálica tipo D de 1½", fornecimento e instalação</t>
  </si>
  <si>
    <t>Luva de ferro galvanizado ¾", fornecimento e instalação</t>
  </si>
  <si>
    <t>Luva de ferro galvanizado 1", fornecimento e instalação</t>
  </si>
  <si>
    <t>Luva de ferro galvanizado 1½", fornecimento e instalação</t>
  </si>
  <si>
    <t>Bucha e arruela de aço galvanizado ¾", fornecimento e instalação</t>
  </si>
  <si>
    <t>Bucha e arruela de aço galvanizado 1", fornecimento e instalação</t>
  </si>
  <si>
    <t>Bucha e arruelade aço galvanizado 1½", fornecimento e instalação</t>
  </si>
  <si>
    <t>Tê PVC de redução soldável 32mm x 25mm, fornecimento e instalação</t>
  </si>
  <si>
    <t>Tê PVC de redução soldável 50mm x 40mm, fornecimento e instalação</t>
  </si>
  <si>
    <t>Pintura esmalte para estrutura metálica e alambrado, 2 demãos</t>
  </si>
  <si>
    <t>Telha metálica ondulada pré pintada na cor branca, espessura 0,5mm (cobertura em arco)</t>
  </si>
  <si>
    <t>Pintura em látex acrílico sobre paredes, platibanda e pilares, 2 demãos</t>
  </si>
  <si>
    <t>Peças de apoio para PNE em aço inox para WC, em PM1, PM2, PM4, lavatórios e paredes</t>
  </si>
  <si>
    <t>Emassamento de paredes, platibanda, pilares e tetos com massa PVA, 2 demãos</t>
  </si>
  <si>
    <t>Luva soldável Ø 32mm, fornecimento e instalação</t>
  </si>
  <si>
    <t>União soldável Ø 20mm, fornecimento e instalação</t>
  </si>
  <si>
    <t>União soldável Ø 50mm, fornecimento e instalação</t>
  </si>
  <si>
    <t>Registro de pressão com canopla Ø ¾", fornecimento e instalação</t>
  </si>
  <si>
    <t>Flange para caixa d'água Ø 25mm, fornecimento e instalação</t>
  </si>
  <si>
    <t>Flange para caixa d'água Ø 50mm, fornecimento e instalação</t>
  </si>
  <si>
    <t>Joelho PVC de redução 90º soldável 32mm x 25mm, fornecimento e instalação</t>
  </si>
  <si>
    <t>Joelho PVC de redução 90º soldável com bucha de latão 25mm x 1/2", fornecimento e instalação</t>
  </si>
  <si>
    <t>Terminal de Ventilação Série Normal Ø 50mm, fornecimento e instalação</t>
  </si>
  <si>
    <t>Joelho PVC 90º com anel 40mm x 1½", fornecimento e instalação</t>
  </si>
  <si>
    <t>Junção PVC esgoto 100mm x 50mm, fornecimento e instalação</t>
  </si>
  <si>
    <t>Curva curta PVC 45º Ø 100mm, fornecimento e instalação</t>
  </si>
  <si>
    <t>Curva curta PVC 90º Ø 40mm, fornecimento e instalação</t>
  </si>
  <si>
    <t>Caixa Sifonada 150x150x50mm, fornecimento e instalação</t>
  </si>
  <si>
    <t>Terminal de pressão tipo prensa com 4 parafusos, fornecimento e instalação</t>
  </si>
  <si>
    <t>Eletroduto de PVC rígido Ø 50mm, fornecimento e instalação</t>
  </si>
  <si>
    <t>Cordoalha de cobre nu 50mm², fornecimento e instalação</t>
  </si>
  <si>
    <t>Cordoalha de cobre nu 35mm², fornecimento e instalação</t>
  </si>
  <si>
    <t>Conector de medição, bronze TEL-560, fornecimento e instalação</t>
  </si>
  <si>
    <t>Conector de bronze para 2 cabos 5/8" TEL-580, fornecimento e instalação</t>
  </si>
  <si>
    <t>Luminária de emergência 30 LED, fornecimento e instalação</t>
  </si>
  <si>
    <t>Dispositivo de proteção contra surtos de tensão 40kA/350V, fornecimento e instalação</t>
  </si>
  <si>
    <t>Corrimãos em perfis metálicos para rampas de acesso, fornecimento e instalação</t>
  </si>
  <si>
    <t>Banco articulado metálico para banho PNE, fornecimento e instalação</t>
  </si>
  <si>
    <t>Torneira de parede de uso geral para jardim ou tanque, fornecimento e instalação</t>
  </si>
  <si>
    <t>Caixa de equalização de potências de embutir, fornecimento e instalação</t>
  </si>
  <si>
    <t>GERAL</t>
  </si>
  <si>
    <t>Adaptador PVC soldável Ø 25mm x ¾" para registro, fornecimento e instalação</t>
  </si>
  <si>
    <t>Adaptador PVC soldável Ø 32mm x 1" para registro, fornecimento e instalação</t>
  </si>
  <si>
    <t>Adaptador PVC soldável  Ø 40mm x 1½" para registro, fornecimento e instalação</t>
  </si>
  <si>
    <t>Adaptador PVC soldável Ø 50mm x 1½" para registro, fornecimento e instalação</t>
  </si>
  <si>
    <t>Revestimento cerâmico com placas de dimensões 30x40cm aplicadas à altura inteira das paredes</t>
  </si>
  <si>
    <t>Revestimento cerâmico com placas de dimensões 10x10cm aplicadas à meia altura das paredes</t>
  </si>
  <si>
    <t>Espelho cristal com moldura em alumínio e compensado plastificado, espessura 4mm</t>
  </si>
  <si>
    <t>Portão metálico 1 folhas de abrir com estrutura em tubos de aço e tela galvanizada</t>
  </si>
  <si>
    <t>PORTÃO E GRADIL METÁLICO</t>
  </si>
  <si>
    <t>JA-1 Janela basculante de alumínio, dimensões 100x40cm com vidro liso</t>
  </si>
  <si>
    <t>Caixilho fixo de alumínio, dimensões 100x40cm e 80x40cm (bandeiras) com vidro liso</t>
  </si>
  <si>
    <t>Piso podotátil em placas pré-moldadas de concreto, assentado com argamassa de cimento, cal e areia; espessura 3cm</t>
  </si>
  <si>
    <t>Luminárias 1x40W de sobrepor completa, fornecimento e instalação</t>
  </si>
  <si>
    <t>Luminárias 2x40W de sobrepor completa, fornecimento e instalação</t>
  </si>
  <si>
    <t>Tarjeta metálica circular tipo LIVRE/OCUPADO para porta em banheiro</t>
  </si>
  <si>
    <t>ELEMENTO VAZADO</t>
  </si>
  <si>
    <t>Cobogó de concreto 6x29x29cm, assentado com argamassa traço 1:7 (cimento e areia)</t>
  </si>
  <si>
    <t>Estrutura metálica em arco; vão de 22,5m</t>
  </si>
  <si>
    <t>Impermeabilização de superfície com tinta betuminosa em fundações, 2 demãos</t>
  </si>
  <si>
    <t>Chuveiro Maxi Ducha com desviador para duchas elétricas, LORENZETTI ou equivalente</t>
  </si>
  <si>
    <t>Bacia Sanitária Convencional em louça branca, fornecimento e instalação</t>
  </si>
  <si>
    <t>Cuba de embutir oval em louça branca, fornecimento e instalação</t>
  </si>
  <si>
    <t>Lavatório Pequeno Ravena/Izy cor Branco Gelo, código L.915; DECA ou equivalente</t>
  </si>
  <si>
    <t>Ducha Higiênica com registro e derivação Linha Izy, código 1984.C37; DECA ou equivalente</t>
  </si>
  <si>
    <t>Torneira para lavatório de mesa bica baixa Izy, código 1193.C37; DECA ou equivalente</t>
  </si>
  <si>
    <t>Papeleira metálica Linha Izy, código 2020.C37, DECA ou equivalente; fornecimento e instalação</t>
  </si>
  <si>
    <t>Dispenser Toalha Linha Excellence, código 7007; Melhoramentos ou equivalente</t>
  </si>
  <si>
    <t>Saboneteira Linha Excellence, código 7009; Melhoramentos ou equivalente</t>
  </si>
  <si>
    <t>Assento plástico Izy, código AP.01, DECA ou equivalente; fornecimento e instalação</t>
  </si>
  <si>
    <t>Luminária de alumínio para quadra poliesportiva, refletor 17" com gradil aramado e base E40 para lâmpada de luz mista 500W; fornecimento e instalação</t>
  </si>
  <si>
    <t>Caixa de inspeção em alvenaria 60x60x60cm</t>
  </si>
  <si>
    <t>Ralo Seco PVC rígido 100mm x 40mm, fornecimento e instalação</t>
  </si>
  <si>
    <t>Sifão PVC tipo copo 1" x 1½", fornecimento e instalação</t>
  </si>
  <si>
    <t>TUBULAÇÕES E CONEXÕES DE PVC</t>
  </si>
  <si>
    <t>CAIXAS E ACESSÓRIOS</t>
  </si>
  <si>
    <t>13.1.7</t>
  </si>
  <si>
    <t>13.1.8</t>
  </si>
  <si>
    <t>13.1.9</t>
  </si>
  <si>
    <t>13.1.10</t>
  </si>
  <si>
    <t>13.1.11</t>
  </si>
  <si>
    <t>Placa de sinalização em PVC fotoluminescente, "Saída de emergência"</t>
  </si>
  <si>
    <t>Placa de sinalização em PVC fotoluminescente, "Extintor de incêndio"</t>
  </si>
  <si>
    <t>Extintor PQS (ABC) 6kg, fornecimento e instalação</t>
  </si>
  <si>
    <t>Tomada universal 2P+T 10A/250V com suporte e placa, fornecimento e instalação</t>
  </si>
  <si>
    <t>Tomada universal 2P+T 20A/250V com suporte e placa, fornecimento e instalação</t>
  </si>
  <si>
    <t>Interruptor simples 1 tecla 10A/250V com suporte e placa, fornecimento e instalação</t>
  </si>
  <si>
    <t>Disjuntor termomagnético monopolar 10A, fornecimento e instalação</t>
  </si>
  <si>
    <t>Disjuntor termomagnético monopolar 20A, fornecimento e instalação</t>
  </si>
  <si>
    <t>Disjuntor termomagnético monopolar 25A, fornecimento e instalação</t>
  </si>
  <si>
    <t>Disjuntor termomagnético tripolar 100A, fornecimento e instalação</t>
  </si>
  <si>
    <t>Disjuntor termomagnético tripolar 150A, fornecimento e instalação</t>
  </si>
  <si>
    <t>CUSTO (R$)</t>
  </si>
  <si>
    <t>PREÇO (R$)</t>
  </si>
  <si>
    <t>Valor TOTAL com BDI</t>
  </si>
  <si>
    <r>
      <t>PM3 - Porta de madeira para banheiro em MDF melamínico, dimensões 60x170cm, espessura 1,8cm;</t>
    </r>
    <r>
      <rPr>
        <b/>
        <sz val="10"/>
        <rFont val="Arial"/>
        <family val="2"/>
      </rPr>
      <t xml:space="preserve"> </t>
    </r>
    <r>
      <rPr>
        <sz val="10"/>
        <rFont val="Arial"/>
        <family val="2"/>
      </rPr>
      <t>incluso marco e dobradiças</t>
    </r>
  </si>
  <si>
    <r>
      <t>PM4 - Porta de madeira para banheiro em MDF melamínico, dimensões 90x170cm espessura 1,8cm;</t>
    </r>
    <r>
      <rPr>
        <b/>
        <sz val="10"/>
        <rFont val="Arial"/>
        <family val="2"/>
      </rPr>
      <t xml:space="preserve"> </t>
    </r>
    <r>
      <rPr>
        <sz val="10"/>
        <rFont val="Arial"/>
        <family val="2"/>
      </rPr>
      <t>incluso marco e dobradiças</t>
    </r>
  </si>
  <si>
    <t>INSTALAÇÃO ELÉTRICA - 110V</t>
  </si>
  <si>
    <t>Unidade federativa:</t>
  </si>
  <si>
    <t>C2850</t>
  </si>
  <si>
    <t xml:space="preserve">ED-50150 </t>
  </si>
  <si>
    <t>SETOP</t>
  </si>
  <si>
    <t xml:space="preserve">ED-50151 </t>
  </si>
  <si>
    <t>ED-31745</t>
  </si>
  <si>
    <t xml:space="preserve">ED-50135 </t>
  </si>
  <si>
    <t>C1630</t>
  </si>
  <si>
    <t>ED-50703</t>
  </si>
  <si>
    <t xml:space="preserve">ED-51108 </t>
  </si>
  <si>
    <t>ED-51094</t>
  </si>
  <si>
    <t xml:space="preserve">ED-51096 </t>
  </si>
  <si>
    <t>ED-49812</t>
  </si>
  <si>
    <t>ED-49805</t>
  </si>
  <si>
    <t>ED-48295</t>
  </si>
  <si>
    <t>ED-48297</t>
  </si>
  <si>
    <t xml:space="preserve">ED-31564 </t>
  </si>
  <si>
    <t>ED-49644</t>
  </si>
  <si>
    <t>ORSE</t>
  </si>
  <si>
    <t xml:space="preserve">ED-48208 </t>
  </si>
  <si>
    <t>C1898</t>
  </si>
  <si>
    <t xml:space="preserve">ED-49607 </t>
  </si>
  <si>
    <t>ED-49604</t>
  </si>
  <si>
    <t>ED-48231</t>
  </si>
  <si>
    <t xml:space="preserve">Limpeza manual de terreno com remoção de camada vegetal </t>
  </si>
  <si>
    <t>ED-50954</t>
  </si>
  <si>
    <t>ED-20573</t>
  </si>
  <si>
    <t>ED-50722</t>
  </si>
  <si>
    <t>ED-50586</t>
  </si>
  <si>
    <t>ED-51145</t>
  </si>
  <si>
    <t>ED-48313</t>
  </si>
  <si>
    <t>ED-50487</t>
  </si>
  <si>
    <t xml:space="preserve">ED-50497 </t>
  </si>
  <si>
    <t xml:space="preserve">ED-9934 </t>
  </si>
  <si>
    <t>ED-50478</t>
  </si>
  <si>
    <t>ED-49995</t>
  </si>
  <si>
    <t>ED-49993</t>
  </si>
  <si>
    <t>ED-49991</t>
  </si>
  <si>
    <t xml:space="preserve">ED-49989 </t>
  </si>
  <si>
    <t>ED-49965</t>
  </si>
  <si>
    <t>ED-49848</t>
  </si>
  <si>
    <t>ED-49845</t>
  </si>
  <si>
    <t>ED-50007</t>
  </si>
  <si>
    <t>ED-49883</t>
  </si>
  <si>
    <t xml:space="preserve"> ED-50316</t>
  </si>
  <si>
    <t xml:space="preserve"> ED-48182</t>
  </si>
  <si>
    <t>ED-50193</t>
  </si>
  <si>
    <t>ED-50205</t>
  </si>
  <si>
    <t>ED-50199</t>
  </si>
  <si>
    <t>ED-34496</t>
  </si>
  <si>
    <t xml:space="preserve">C1108 </t>
  </si>
  <si>
    <t>ED-49318</t>
  </si>
  <si>
    <t>ED-49319</t>
  </si>
  <si>
    <t>ED-49320</t>
  </si>
  <si>
    <t>ED-48981</t>
  </si>
  <si>
    <t>ED-21631</t>
  </si>
  <si>
    <t>ED-49569</t>
  </si>
  <si>
    <t>ED-49572</t>
  </si>
  <si>
    <t>ED-50272</t>
  </si>
  <si>
    <t xml:space="preserve">ED-50266 </t>
  </si>
  <si>
    <t>00005/ORSE</t>
  </si>
  <si>
    <t>ED-51054</t>
  </si>
  <si>
    <t>Reboco de parede com argamassa traço 1:2:8, espessura 2cm</t>
  </si>
  <si>
    <t>Reboco de teto com argamassa traço 1:2:8, espessura 2cm</t>
  </si>
  <si>
    <t>Reboco de parede com argamassa traço 1:2:8 em arquibancadas, espessura 2cm</t>
  </si>
  <si>
    <t>ED-50761</t>
  </si>
  <si>
    <t>MERCADO</t>
  </si>
  <si>
    <t>-</t>
  </si>
  <si>
    <t>COMP. 02</t>
  </si>
  <si>
    <t>UNIDADE</t>
  </si>
  <si>
    <t>CODIGO</t>
  </si>
  <si>
    <t>REFERÊNCIA</t>
  </si>
  <si>
    <t>DESCRIÇÃO</t>
  </si>
  <si>
    <t>COEF.</t>
  </si>
  <si>
    <t>VALOR</t>
  </si>
  <si>
    <t>TOTAL</t>
  </si>
  <si>
    <t xml:space="preserve">ED-51107 </t>
  </si>
  <si>
    <t>PEDREIRO COM ENCARGOS COMPLEMENTARES</t>
  </si>
  <si>
    <t>TOTAL:</t>
  </si>
  <si>
    <t>COMP. 01</t>
  </si>
  <si>
    <t>PISO EM CONCRETO, USINADO CONVENCIONAL,
FCK 15MPA, COM TELA SOLDADA NERVURADA TIPO Q-138,
ACABAMENTO POLÍDO EM NÍVEL ZERO, ESP. 8CM, INCLUSIVE
FORNECIMENTO, LANÇAMENTO, ADENSAMENTO, EXCLUSIVE JUNTA
DE DILATAÇÃO</t>
  </si>
  <si>
    <t>MATED-29524 TELA DE AÇO CA-60 SOLDADA TIPO Q-138 (
DIÂMETRO DO FIO: 4,20 MM|TRAMA: 100X100MM|TIPO DA
MALHA: QUADRANGULAR|PESO: 2,20KG/M2)</t>
  </si>
  <si>
    <t>M²</t>
  </si>
  <si>
    <t>MATED-9039 CONCRETO DOSADO EM CENTRAL
CONVENCIONAL (RESISTÊNCIA: 15,0MPA|BRITA: 0 E 1|
SLUMP: 60+-10)</t>
  </si>
  <si>
    <t>M³</t>
  </si>
  <si>
    <t>TRANSPORTE, LANÇAMENTO E ADENSAMENTO DE CONCRETO EM RADIER, PISO OU ELEMENTO PRÉ-MOLDADO, INCLUSIVE ACABAMENTO</t>
  </si>
  <si>
    <t>ED-48324</t>
  </si>
  <si>
    <t>SERVENTE COM ENCARGOS COMPLEMENTARES</t>
  </si>
  <si>
    <t>H</t>
  </si>
  <si>
    <t>ED-50381</t>
  </si>
  <si>
    <t>POLIMENTO MECANIZADO DE SUPERFÍCIE EM CONCRETO, INCLUSIVE
ACABAMENTO DE CONCRETAGEM EM NIVELAMENTO A LASER (NÍVEL ZERO)</t>
  </si>
  <si>
    <t>ED-50619</t>
  </si>
  <si>
    <t>Piso industrial em concreto polido para quadra poliesportiva, com juntas de dilatação plásticas e polimento mecanizado, espessura 8cm</t>
  </si>
  <si>
    <t>MATED-11477 HASTE PARA ATERRAMENTO
COPPERWELD (DIÂMETRO: 3/4"|COMPRIMENTO: 240CM|
MATERIAL DO NÚCLEO: AÇO (SAE 1010/1020)|
REVESTIMENTO: COBRE ELETROLÍTICO|TIPO: ALTA
CAMADA)</t>
  </si>
  <si>
    <t>MATED-12520 CONECTOR PARA HASTE DE
ATERRAMENTO (DIÂMETRO: 5/8"-3/4"|DIÂMETRO DO
CONDUTOR: 10-50MM2)</t>
  </si>
  <si>
    <t>MATED-5539 CAIXA DE INSPEÇÃO (MATERIAL:
POLIPROPILENO|COR: PRETA|DIÂMETRO*: 300MM|
COMPRIMENTO*: 300MM|TAMPA: NÃO INCLUSO|
APLICAÇÃO: INSPEÇÃO DE ESGOTO OU SISTEMA DE
PROTEÇÃO CONTRA DESCARGAS ATMOSFÉRICAS)*
VALORES REREFENCIAIS APROXIMADOS</t>
  </si>
  <si>
    <t>MATED-5551 TAMPA (MATERIAL: FERRO FUNDIDO|
DIÂMETRO*: 300MM|APLICAÇÃO: INSPEÇÃO ELÉTRICA
OU SISTEMA DE PROTEÇÃO CONTRA DESCARGAS
ATMOSFÉRICAS)*VALORES REREFENCIAIS
APROXIMADOS</t>
  </si>
  <si>
    <t>M</t>
  </si>
  <si>
    <t>ED-49134</t>
  </si>
  <si>
    <t>CABO DE COBRE NU # 25 MM2, ENTERRADO, EXCLUSIVE ESCAVAÇÃO E REATERRO</t>
  </si>
  <si>
    <t>AJUDANTE DE ELETRICISTA COM ENCARGOS COMPLEMENTARES</t>
  </si>
  <si>
    <t>ED-50362</t>
  </si>
  <si>
    <t>ELETRICISTA COM ENCARGOS COMPLEMENTARES</t>
  </si>
  <si>
    <t>ED-50373</t>
  </si>
  <si>
    <t>ATERRAMENTO COMPLETO COM HASTE DE COBRE DE ALTA CAMADA, TIPO COPPERWELD, DIÂMETRO DE 3/4", COMPRIMENTO DE 240CM, INCLUSIVE, CABO  CAIXA DE INSPEÇÃO COM TAMPA EM FERRO FUNDIDO E GRAMPO PARA HASTE</t>
  </si>
  <si>
    <t>Junção PVC esgoto 50mm x 50mm, fornecimento e instalação</t>
  </si>
  <si>
    <t>13.1.12</t>
  </si>
  <si>
    <t>Bucha de redução PVC esgoto 50mm x 40mm, fornecimento e instalação</t>
  </si>
  <si>
    <t>COMP. 03</t>
  </si>
  <si>
    <t>MARCAÇÃO DE PISO PARA LOCALIZAÇÃO DE EXTINTOR DIMENSOES 100X100 CM</t>
  </si>
  <si>
    <t>TINTA A BASE DE EMULSÃO ACRÍLICA (PARA PISOS)</t>
  </si>
  <si>
    <t>I2084</t>
  </si>
  <si>
    <t>L</t>
  </si>
  <si>
    <t>AJUDANTE DE PINTOR COM ENCARGOS COMPLEMENTARES</t>
  </si>
  <si>
    <t>PINTOR COM ENCARGOS COMPLEMENTARES</t>
  </si>
  <si>
    <t>ED-50382</t>
  </si>
  <si>
    <t xml:space="preserve">ED-50365 </t>
  </si>
  <si>
    <t>COMP. 04</t>
  </si>
  <si>
    <t>SUMIDOURO EM ALVENARIA DE TIJOLOS CERAMICOS MACIÇOS DM= 1,50M H=3,00M</t>
  </si>
  <si>
    <t>LASTRO DE BRITA COM PEDRA BRITADA NÚMERO 2 E 3,
INCLUSIVE ADENSAMENTO E APILOAMENTO MANUAL</t>
  </si>
  <si>
    <t>ED-49813</t>
  </si>
  <si>
    <t xml:space="preserve">ED-51105  </t>
  </si>
  <si>
    <t>ESCAVAÇÃO MECÂNICA EM MATERIAL DE 1ª CATEGORIA,
INCLUSIVE CARGA EM CAMINHÃO, EXCLUSIVE TRANSPORTE E
DESCARGA</t>
  </si>
  <si>
    <t>ALVENARIA DE VEDAÇÃO COM TIJOLO MACIÇO REQUEIMADO,
ESP. 20CM, PARA REVESTIMENTO, INCLUSIVE ARGAMASSA PARA
ASSENTAMENTO</t>
  </si>
  <si>
    <t>ED-48228</t>
  </si>
  <si>
    <t xml:space="preserve">ED-50381 </t>
  </si>
  <si>
    <t>ED-50367</t>
  </si>
  <si>
    <t>C2457</t>
  </si>
  <si>
    <t>3.3</t>
  </si>
  <si>
    <t>3.3.1</t>
  </si>
  <si>
    <t>3.3.2</t>
  </si>
  <si>
    <t>3.3.3</t>
  </si>
  <si>
    <t>3.3.4</t>
  </si>
  <si>
    <t>3.4</t>
  </si>
  <si>
    <t>3.4.1</t>
  </si>
  <si>
    <t>3.4.2</t>
  </si>
  <si>
    <t>3.4.3</t>
  </si>
  <si>
    <t>3.4.4</t>
  </si>
  <si>
    <t>3.5</t>
  </si>
  <si>
    <t>3.5.1</t>
  </si>
  <si>
    <t>5.1.2</t>
  </si>
  <si>
    <t>5.1.3</t>
  </si>
  <si>
    <t>5.1.4</t>
  </si>
  <si>
    <t>5.2.3</t>
  </si>
  <si>
    <t>5.3.2</t>
  </si>
  <si>
    <t>5.4</t>
  </si>
  <si>
    <t>5.4.1</t>
  </si>
  <si>
    <t>8.3</t>
  </si>
  <si>
    <t>8.4</t>
  </si>
  <si>
    <t>8.5</t>
  </si>
  <si>
    <t>8.6</t>
  </si>
  <si>
    <t>8.7</t>
  </si>
  <si>
    <t>8.8</t>
  </si>
  <si>
    <t>8.9</t>
  </si>
  <si>
    <t>8.10</t>
  </si>
  <si>
    <t>9.1.1</t>
  </si>
  <si>
    <t>9.1.2</t>
  </si>
  <si>
    <t>9.1.3</t>
  </si>
  <si>
    <t>9.1.4</t>
  </si>
  <si>
    <t>9.1.5</t>
  </si>
  <si>
    <t>9.2.1</t>
  </si>
  <si>
    <t>9.2.2</t>
  </si>
  <si>
    <t>9.2.3</t>
  </si>
  <si>
    <t>10.3</t>
  </si>
  <si>
    <t>10.4</t>
  </si>
  <si>
    <t>10.5</t>
  </si>
  <si>
    <t>10.6</t>
  </si>
  <si>
    <t>10.7</t>
  </si>
  <si>
    <t>10.8</t>
  </si>
  <si>
    <t>11.1.1</t>
  </si>
  <si>
    <t>11.1.2</t>
  </si>
  <si>
    <t>11.1.3</t>
  </si>
  <si>
    <t>11.1.4</t>
  </si>
  <si>
    <t>11.1.5</t>
  </si>
  <si>
    <t>11.1.6</t>
  </si>
  <si>
    <t>11.1.7</t>
  </si>
  <si>
    <t>11.1.8</t>
  </si>
  <si>
    <t>11.1.9</t>
  </si>
  <si>
    <t>11.1.10</t>
  </si>
  <si>
    <t>11.1.11</t>
  </si>
  <si>
    <t>11.1.12</t>
  </si>
  <si>
    <t>11.1.13</t>
  </si>
  <si>
    <t>11.1.14</t>
  </si>
  <si>
    <t>11.1.15</t>
  </si>
  <si>
    <t>11.1.16</t>
  </si>
  <si>
    <t>11.1.17</t>
  </si>
  <si>
    <t>11.1.18</t>
  </si>
  <si>
    <t>11.1.19</t>
  </si>
  <si>
    <t>11.1.20</t>
  </si>
  <si>
    <t>11.2.1</t>
  </si>
  <si>
    <t>11.2.2</t>
  </si>
  <si>
    <t>11.2.3</t>
  </si>
  <si>
    <t>11.2.4</t>
  </si>
  <si>
    <t>11.2.5</t>
  </si>
  <si>
    <t>11.2.6</t>
  </si>
  <si>
    <t>11.2.7</t>
  </si>
  <si>
    <t>11.2.8</t>
  </si>
  <si>
    <t>11.2.9</t>
  </si>
  <si>
    <t>11.2.10</t>
  </si>
  <si>
    <t>11.2.11</t>
  </si>
  <si>
    <t>11.2.12</t>
  </si>
  <si>
    <t>11.2.13</t>
  </si>
  <si>
    <t>11.2.14</t>
  </si>
  <si>
    <t>11.2.15</t>
  </si>
  <si>
    <t>13.3</t>
  </si>
  <si>
    <t>14.4</t>
  </si>
  <si>
    <t>14.5</t>
  </si>
  <si>
    <t>14.6</t>
  </si>
  <si>
    <t>14.7</t>
  </si>
  <si>
    <t>14.8</t>
  </si>
  <si>
    <t>14.9</t>
  </si>
  <si>
    <t>14.10</t>
  </si>
  <si>
    <t>14.11</t>
  </si>
  <si>
    <t>14.12</t>
  </si>
  <si>
    <t>14.13</t>
  </si>
  <si>
    <t>16.1.1</t>
  </si>
  <si>
    <t>16.1.2</t>
  </si>
  <si>
    <t>16.1.3</t>
  </si>
  <si>
    <t>16.1.4</t>
  </si>
  <si>
    <t>16.1.5</t>
  </si>
  <si>
    <t>16.1.6</t>
  </si>
  <si>
    <t>16.1.7</t>
  </si>
  <si>
    <t>16.1.8</t>
  </si>
  <si>
    <t>16.1.9</t>
  </si>
  <si>
    <t>16.2.1</t>
  </si>
  <si>
    <t>16.2.2</t>
  </si>
  <si>
    <t>16.2.3</t>
  </si>
  <si>
    <t>16.2.4</t>
  </si>
  <si>
    <t>16.2.5</t>
  </si>
  <si>
    <t>16.2.6</t>
  </si>
  <si>
    <t>16.2.7</t>
  </si>
  <si>
    <t>16.2.8</t>
  </si>
  <si>
    <t>16.2.9</t>
  </si>
  <si>
    <t>16.2.10</t>
  </si>
  <si>
    <t>16.2.11</t>
  </si>
  <si>
    <t>16.2.12</t>
  </si>
  <si>
    <t>16.2.13</t>
  </si>
  <si>
    <t>16.2.14</t>
  </si>
  <si>
    <t>16.2.15</t>
  </si>
  <si>
    <t>16.2.16</t>
  </si>
  <si>
    <t>16.2.17</t>
  </si>
  <si>
    <t>16.2.18</t>
  </si>
  <si>
    <t>16.2.19</t>
  </si>
  <si>
    <t>16.2.20</t>
  </si>
  <si>
    <t>16.2.21</t>
  </si>
  <si>
    <t>16.3.1</t>
  </si>
  <si>
    <t>16.3.2</t>
  </si>
  <si>
    <t>16.3.3</t>
  </si>
  <si>
    <t>16.3.4</t>
  </si>
  <si>
    <t>16.4.1</t>
  </si>
  <si>
    <t>16.4.2</t>
  </si>
  <si>
    <t>16.4.3</t>
  </si>
  <si>
    <t>16.4.4</t>
  </si>
  <si>
    <t>16.4.5</t>
  </si>
  <si>
    <t>16.4.6</t>
  </si>
  <si>
    <t>17.5</t>
  </si>
  <si>
    <t>17.6</t>
  </si>
  <si>
    <t>17.7</t>
  </si>
  <si>
    <t>17.8</t>
  </si>
  <si>
    <t>18.1.1</t>
  </si>
  <si>
    <t>18.1.2</t>
  </si>
  <si>
    <t>18.1.3</t>
  </si>
  <si>
    <t>18.1.4</t>
  </si>
  <si>
    <t>18.1.5</t>
  </si>
  <si>
    <t>18.2.1</t>
  </si>
  <si>
    <t>18.2.2</t>
  </si>
  <si>
    <t>19.3</t>
  </si>
  <si>
    <t>19.4</t>
  </si>
  <si>
    <t>19.5</t>
  </si>
  <si>
    <t>3.2.6</t>
  </si>
  <si>
    <t>ED-29621</t>
  </si>
  <si>
    <t>Aplicação de graute com argamassa de cimento, cal Hidratada, areia e brita, traço (1:0,1:3:2), inclusive Preparo mecanizado, transporte e lançamento</t>
  </si>
  <si>
    <t>Retomada da obra de construção da Quadra Escolar com Cobertura da Escola Municipal Prefeito Hélio Carneiro – Distrito de Alto Belo.</t>
  </si>
  <si>
    <t>Prefeitura Municipal de Bocaiuva- MG</t>
  </si>
  <si>
    <t xml:space="preserve">Data de preço: </t>
  </si>
  <si>
    <t>____________________________________________________</t>
  </si>
  <si>
    <t>CAMILLA TAVARES MURTA ALVES</t>
  </si>
  <si>
    <t>DIRETORA DE ARQUITETURA</t>
  </si>
  <si>
    <t>CAU/MG: A259887-6</t>
  </si>
  <si>
    <r>
      <t>PM3 - Porta de madeira para banheiro em MDF melamínico, dimensões 60x170cm, espessura 1,8cm;</t>
    </r>
    <r>
      <rPr>
        <b/>
        <sz val="12"/>
        <rFont val="Arial"/>
        <family val="2"/>
      </rPr>
      <t xml:space="preserve"> </t>
    </r>
    <r>
      <rPr>
        <sz val="12"/>
        <rFont val="Arial"/>
        <family val="2"/>
      </rPr>
      <t>incluso marco e dobradiças</t>
    </r>
  </si>
  <si>
    <r>
      <t>PM4 - Porta de madeira para banheiro em MDF melamínico, dimensões 90x170cm espessura 1,8cm;</t>
    </r>
    <r>
      <rPr>
        <b/>
        <sz val="12"/>
        <rFont val="Arial"/>
        <family val="2"/>
      </rPr>
      <t xml:space="preserve"> </t>
    </r>
    <r>
      <rPr>
        <sz val="12"/>
        <rFont val="Arial"/>
        <family val="2"/>
      </rPr>
      <t>incluso marco e dobradiças</t>
    </r>
  </si>
  <si>
    <r>
      <rPr>
        <sz val="12"/>
        <rFont val="Arial"/>
        <family val="2"/>
      </rPr>
      <t>Unidade federativa:</t>
    </r>
    <r>
      <rPr>
        <b/>
        <sz val="12"/>
        <rFont val="Arial"/>
        <family val="2"/>
      </rPr>
      <t xml:space="preserve"> </t>
    </r>
  </si>
  <si>
    <t>CRONOGRAMA FISICO-FINACEIRO</t>
  </si>
  <si>
    <r>
      <rPr>
        <b/>
        <sz val="11"/>
        <color theme="1"/>
        <rFont val="Calibri"/>
        <family val="2"/>
        <scheme val="minor"/>
      </rPr>
      <t>OBRA</t>
    </r>
    <r>
      <rPr>
        <sz val="10"/>
        <rFont val="Arial"/>
        <family val="2"/>
      </rPr>
      <t>: CONSTRUÇÃO DE QUADRA POLIESPORTIVA ESCOLAR COBERTA COM VESTIÁRIO</t>
    </r>
  </si>
  <si>
    <t>DATA:</t>
  </si>
  <si>
    <r>
      <rPr>
        <b/>
        <sz val="11"/>
        <color theme="1"/>
        <rFont val="Calibri"/>
        <family val="2"/>
        <scheme val="minor"/>
      </rPr>
      <t>ENDEREÇO:</t>
    </r>
    <r>
      <rPr>
        <sz val="10"/>
        <rFont val="Arial"/>
        <family val="2"/>
      </rPr>
      <t xml:space="preserve"> ESCOLA PREFEITO HÉLIO CARNEIRO - RUA GERALDO DIAS CORREA - DISTRITO DE ALTO BELO - BOCAIUVA/MG</t>
    </r>
  </si>
  <si>
    <t>SETOP 04/24</t>
  </si>
  <si>
    <t>ORSE 07/24</t>
  </si>
  <si>
    <t>SINAPI 07/24</t>
  </si>
  <si>
    <t>SEINFRA 09/24</t>
  </si>
  <si>
    <t>MÊS 01</t>
  </si>
  <si>
    <t>MÊS 02</t>
  </si>
  <si>
    <t>MÊS 03</t>
  </si>
  <si>
    <t>MÊS 04</t>
  </si>
  <si>
    <t>MÊS 05</t>
  </si>
  <si>
    <t>MÊS 06</t>
  </si>
  <si>
    <t>MÊS 07</t>
  </si>
  <si>
    <t>MÊS 08</t>
  </si>
  <si>
    <t>MÊS 09</t>
  </si>
  <si>
    <t>MÊS 10</t>
  </si>
  <si>
    <t>MÊS 11</t>
  </si>
  <si>
    <t>MÊS 12</t>
  </si>
  <si>
    <t xml:space="preserve">Item           </t>
  </si>
  <si>
    <t xml:space="preserve">Descrição      </t>
  </si>
  <si>
    <t>PESO%</t>
  </si>
  <si>
    <t xml:space="preserve">Pr. Total      </t>
  </si>
  <si>
    <t>%</t>
  </si>
  <si>
    <t>R$</t>
  </si>
  <si>
    <t xml:space="preserve"> 01.</t>
  </si>
  <si>
    <t xml:space="preserve"> 02.</t>
  </si>
  <si>
    <t>03.</t>
  </si>
  <si>
    <t>04.</t>
  </si>
  <si>
    <t xml:space="preserve"> 05.</t>
  </si>
  <si>
    <t xml:space="preserve"> 06.</t>
  </si>
  <si>
    <t xml:space="preserve"> 07.</t>
  </si>
  <si>
    <t xml:space="preserve"> 08.</t>
  </si>
  <si>
    <t xml:space="preserve"> 09.</t>
  </si>
  <si>
    <t xml:space="preserve"> 10.</t>
  </si>
  <si>
    <t xml:space="preserve"> 11.</t>
  </si>
  <si>
    <t xml:space="preserve"> 12.</t>
  </si>
  <si>
    <t xml:space="preserve"> 13.</t>
  </si>
  <si>
    <t xml:space="preserve"> 14.</t>
  </si>
  <si>
    <t xml:space="preserve"> 15.</t>
  </si>
  <si>
    <t>16.</t>
  </si>
  <si>
    <t>17.</t>
  </si>
  <si>
    <t>18.</t>
  </si>
  <si>
    <t>19.</t>
  </si>
  <si>
    <t>20.</t>
  </si>
  <si>
    <t xml:space="preserve">TOTAL DA PLANILHA: </t>
  </si>
  <si>
    <t>TOTAL ACUMULADO</t>
  </si>
  <si>
    <t>Prefeitura Municipal de Bocaiúva  
Rua Mariana de Queiroga, 141 – Telefax: (38) 3251 – 4429 
CEP: 39390-000 – Bocaiúva – MG</t>
  </si>
  <si>
    <t>BOCAIUVA, 11 DE AGOSTO DE 2025</t>
  </si>
  <si>
    <t>SETOP 04/2024; SINAPI 07/2024; ORSE 07/24; SEINFRA 09/24</t>
  </si>
  <si>
    <t>PROPONENTE:</t>
  </si>
  <si>
    <t>PREFEITURA MUNICIPAL DE BOCAIUVA</t>
  </si>
  <si>
    <t>OBJETO:</t>
  </si>
  <si>
    <t>Quadro de Composição do BDI</t>
  </si>
  <si>
    <t>Selecione na célula abaixo o tipo de obra do empreendimento:</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</si>
  <si>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</si>
  <si>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</si>
  <si>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</si>
  <si>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Itens</t>
  </si>
  <si>
    <t>Siglas</t>
  </si>
  <si>
    <t>Preencher percentuais das parcelas do BDI</t>
  </si>
  <si>
    <t>Situação intervalo admissível</t>
  </si>
  <si>
    <t>1º Quartil</t>
  </si>
  <si>
    <t>Médio</t>
  </si>
  <si>
    <t>3º Quartil</t>
  </si>
  <si>
    <t>Administração Central</t>
  </si>
  <si>
    <t>AC</t>
  </si>
  <si>
    <t>Seguro e Garantia</t>
  </si>
  <si>
    <t>SG</t>
  </si>
  <si>
    <t>Risco</t>
  </si>
  <si>
    <t>R</t>
  </si>
  <si>
    <t>Despesas Financeiras</t>
  </si>
  <si>
    <t>DF</t>
  </si>
  <si>
    <t>Lucro</t>
  </si>
  <si>
    <t>Tributos (impostos COFINS 3%, e  PIS 0,65%)</t>
  </si>
  <si>
    <t>CP</t>
  </si>
  <si>
    <t>Tributos (ISS, variável de acordo com o município)</t>
  </si>
  <si>
    <t>ISS</t>
  </si>
  <si>
    <t>Tributos (Contribuição Previdenciária - 0% ou 4,5%, conforme Lei 12.844/2013 - Desoneração)</t>
  </si>
  <si>
    <t>CPRB</t>
  </si>
  <si>
    <t>Fórmula de BDI adotado conforme Acórdão TCU</t>
  </si>
  <si>
    <t>BDI PAD</t>
  </si>
  <si>
    <t>BDI SINAPI DESONERADO (A ser aplicado na Planilha Orçamentária)</t>
  </si>
  <si>
    <t>BDI DES</t>
  </si>
  <si>
    <t>Os valores de BDI foram calculados com o emprego da fórmula abaixo:</t>
  </si>
  <si>
    <t>MIN</t>
  </si>
  <si>
    <t>MED</t>
  </si>
  <si>
    <t>MAX</t>
  </si>
  <si>
    <t>Construção e Reforma de Edifícios</t>
  </si>
  <si>
    <t>Construção de Redes de Abastecimento de Água, Coleta de Esgoto</t>
  </si>
  <si>
    <t>Construção e Manutenção de Estações e Redes de Distribuição de Energia Elétrica</t>
  </si>
  <si>
    <t>Obras Portuárias, Marítimas e Fluviais</t>
  </si>
  <si>
    <t>Fornecimento de Materiais e Equipamentos</t>
  </si>
  <si>
    <t>Estudos e Projetos, Planos e Gerenciamento e outros correlatos</t>
  </si>
  <si>
    <t>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</si>
</sst>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quot;BDI&quot;\ \=\ #.0\ %"/>
    <numFmt numFmtId="180" formatCode="&quot;R$&quot;\ #,##0.00"/>
    <numFmt numFmtId="181" formatCode="_(&quot;R$ &quot;* #,##0.00_);_(&quot;R$ &quot;* \(#,##0.00\);_(&quot;R$ &quot;* &quot;-&quot;??_);_(@_)"/>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4"/>
      <name val="Arial"/>
      <family val="2"/>
    </font>
    <font>
      <sz val="11"/>
      <color indexed="8"/>
      <name val="Calibri"/>
      <family val="2"/>
    </font>
    <font>
      <sz val="11"/>
      <color indexed="8"/>
      <name val="Arial"/>
      <family val="2"/>
    </font>
    <font>
      <b/>
      <sz val="16"/>
      <name val="Arial"/>
      <family val="2"/>
    </font>
    <font>
      <sz val="10"/>
      <name val="Arial1"/>
    </font>
    <font>
      <sz val="10"/>
      <name val="Arial"/>
      <family val="2"/>
    </font>
    <font>
      <sz val="8"/>
      <name val="Arial"/>
      <family val="2"/>
    </font>
    <font>
      <sz val="10"/>
      <name val="Arial"/>
      <family val="2"/>
    </font>
    <font>
      <sz val="11"/>
      <color theme="1"/>
      <name val="Calibri"/>
      <family val="2"/>
      <scheme val="minor"/>
    </font>
    <font>
      <sz val="10"/>
      <color rgb="FF000000"/>
      <name val="Arial1"/>
    </font>
    <font>
      <sz val="11"/>
      <color rgb="FF000000"/>
      <name val="Calibri"/>
      <family val="2"/>
    </font>
    <font>
      <b/>
      <i/>
      <sz val="16"/>
      <color rgb="FF000000"/>
      <name val="Arial"/>
      <family val="2"/>
    </font>
    <font>
      <sz val="11"/>
      <color rgb="FF000000"/>
      <name val="Arial"/>
      <family val="2"/>
    </font>
    <font>
      <b/>
      <i/>
      <u/>
      <sz val="11"/>
      <color rgb="FF000000"/>
      <name val="Arial"/>
      <family val="2"/>
    </font>
    <font>
      <sz val="10"/>
      <color indexed="8"/>
      <name val="MS Sans Serif"/>
      <family val="2"/>
    </font>
    <font>
      <sz val="1"/>
      <color indexed="8"/>
      <name val="Courier"/>
      <family val="3"/>
    </font>
    <font>
      <u/>
      <sz val="6"/>
      <color indexed="36"/>
      <name val="MS Sans Serif"/>
      <family val="2"/>
    </font>
    <font>
      <u/>
      <sz val="11"/>
      <color indexed="12"/>
      <name val="Arial"/>
      <family val="2"/>
    </font>
    <font>
      <sz val="10"/>
      <name val="Courier"/>
      <family val="3"/>
    </font>
    <font>
      <sz val="12"/>
      <name val="Times New Roman"/>
      <family val="1"/>
    </font>
    <font>
      <b/>
      <i/>
      <sz val="16"/>
      <name val="Helv"/>
    </font>
    <font>
      <sz val="10"/>
      <name val="Times New Roman"/>
      <family val="1"/>
    </font>
    <font>
      <sz val="10"/>
      <name val="MS Sans Serif"/>
      <family val="2"/>
    </font>
    <font>
      <sz val="1"/>
      <color indexed="18"/>
      <name val="Courier"/>
      <family val="3"/>
    </font>
    <font>
      <b/>
      <sz val="1"/>
      <color indexed="8"/>
      <name val="Courier"/>
      <family val="3"/>
    </font>
    <font>
      <sz val="10"/>
      <color indexed="8"/>
      <name val="Arial"/>
      <family val="2"/>
    </font>
    <font>
      <sz val="10"/>
      <name val="Arial"/>
      <family val="2"/>
    </font>
    <font>
      <sz val="10"/>
      <color rgb="FFFF0000"/>
      <name val="Arial"/>
      <family val="2"/>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b/>
      <sz val="12"/>
      <name val="Arial"/>
      <family val="2"/>
    </font>
    <font>
      <sz val="12"/>
      <name val="Arial"/>
      <family val="2"/>
    </font>
    <font>
      <sz val="12"/>
      <name val="Arial1"/>
    </font>
    <font>
      <sz val="12"/>
      <name val="Calibri"/>
      <family val="2"/>
      <scheme val="minor"/>
    </font>
    <font>
      <b/>
      <sz val="11"/>
      <color theme="1"/>
      <name val="Calibri"/>
      <family val="2"/>
      <scheme val="minor"/>
    </font>
    <font>
      <sz val="10"/>
      <color theme="1"/>
      <name val="Arial"/>
      <family val="2"/>
    </font>
    <font>
      <b/>
      <sz val="10"/>
      <color theme="1"/>
      <name val="Arial"/>
      <family val="2"/>
    </font>
    <font>
      <b/>
      <sz val="18"/>
      <color theme="1"/>
      <name val="Calibri"/>
      <family val="2"/>
      <scheme val="minor"/>
    </font>
    <font>
      <sz val="12"/>
      <color theme="1"/>
      <name val="Calibri"/>
      <family val="2"/>
      <scheme val="minor"/>
    </font>
    <font>
      <b/>
      <u/>
      <sz val="15"/>
      <name val="Arial"/>
      <family val="2"/>
    </font>
    <font>
      <b/>
      <sz val="12"/>
      <color indexed="12"/>
      <name val="Arial"/>
      <family val="2"/>
    </font>
    <font>
      <b/>
      <sz val="10"/>
      <color indexed="12"/>
      <name val="Arial"/>
      <family val="2"/>
    </font>
    <font>
      <u/>
      <sz val="10"/>
      <name val="Arial"/>
      <family val="2"/>
    </font>
    <font>
      <u/>
      <sz val="12"/>
      <name val="Arial"/>
      <family val="2"/>
    </font>
  </fonts>
  <fills count="1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indexed="52"/>
        <bgColor indexed="64"/>
      </patternFill>
    </fill>
    <fill>
      <patternFill patternType="solid">
        <fgColor indexed="26"/>
        <bgColor indexed="64"/>
      </patternFill>
    </fill>
    <fill>
      <patternFill patternType="solid">
        <fgColor rgb="FFFFFF0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indexed="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06">
    <xf numFmtId="0" fontId="0" fillId="0" borderId="0"/>
    <xf numFmtId="0" fontId="18" fillId="0" borderId="0" applyNumberFormat="0" applyBorder="0" applyProtection="0"/>
    <xf numFmtId="0" fontId="18" fillId="0" borderId="0" applyNumberFormat="0" applyBorder="0" applyProtection="0"/>
    <xf numFmtId="165" fontId="18" fillId="0" borderId="0" applyBorder="0" applyProtection="0"/>
    <xf numFmtId="165" fontId="18" fillId="0" borderId="0" applyBorder="0" applyProtection="0"/>
    <xf numFmtId="0" fontId="10" fillId="0" borderId="0"/>
    <xf numFmtId="0" fontId="18" fillId="0" borderId="0" applyNumberFormat="0" applyBorder="0" applyProtection="0"/>
    <xf numFmtId="0" fontId="19" fillId="0" borderId="0" applyNumberFormat="0" applyBorder="0" applyProtection="0"/>
    <xf numFmtId="166" fontId="19" fillId="0" borderId="0" applyBorder="0" applyProtection="0"/>
    <xf numFmtId="0" fontId="20" fillId="0" borderId="0" applyNumberFormat="0" applyBorder="0" applyProtection="0">
      <alignment horizontal="center"/>
    </xf>
    <xf numFmtId="0" fontId="20" fillId="0" borderId="0" applyNumberFormat="0" applyBorder="0" applyProtection="0">
      <alignment horizontal="center" textRotation="90"/>
    </xf>
    <xf numFmtId="0" fontId="7" fillId="0" borderId="0"/>
    <xf numFmtId="0" fontId="21" fillId="0" borderId="0"/>
    <xf numFmtId="0" fontId="7" fillId="0" borderId="0"/>
    <xf numFmtId="0" fontId="17" fillId="0" borderId="0"/>
    <xf numFmtId="0" fontId="7" fillId="0" borderId="0"/>
    <xf numFmtId="0" fontId="7" fillId="0" borderId="0"/>
    <xf numFmtId="9" fontId="7" fillId="0" borderId="0" applyFont="0" applyFill="0" applyBorder="0" applyAlignment="0" applyProtection="0"/>
    <xf numFmtId="9" fontId="21"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0" fontId="22" fillId="0" borderId="0" applyNumberFormat="0" applyBorder="0" applyProtection="0"/>
    <xf numFmtId="167" fontId="22" fillId="0" borderId="0" applyBorder="0" applyProtection="0"/>
    <xf numFmtId="164" fontId="7" fillId="0" borderId="0" applyFont="0" applyFill="0" applyBorder="0" applyAlignment="0" applyProtection="0"/>
    <xf numFmtId="165" fontId="18" fillId="0" borderId="0" applyBorder="0" applyProtection="0"/>
    <xf numFmtId="164" fontId="6"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164" fontId="7" fillId="0" borderId="0" applyFont="0" applyFill="0" applyBorder="0" applyAlignment="0" applyProtection="0"/>
    <xf numFmtId="164" fontId="11" fillId="0" borderId="0" applyFont="0" applyFill="0" applyBorder="0" applyAlignment="0" applyProtection="0"/>
    <xf numFmtId="164" fontId="16" fillId="0" borderId="0" applyFont="0" applyFill="0" applyBorder="0" applyAlignment="0" applyProtection="0"/>
    <xf numFmtId="16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3" fillId="0" borderId="0"/>
    <xf numFmtId="168" fontId="7" fillId="0" borderId="0" applyFont="0" applyFill="0" applyBorder="0" applyAlignment="0" applyProtection="0"/>
    <xf numFmtId="169" fontId="24" fillId="0" borderId="0">
      <protection locked="0"/>
    </xf>
    <xf numFmtId="0" fontId="8" fillId="5" borderId="5" applyFill="0" applyBorder="0" applyAlignment="0" applyProtection="0">
      <alignment vertical="center"/>
      <protection locked="0"/>
    </xf>
    <xf numFmtId="170" fontId="7" fillId="0" borderId="0" applyFont="0" applyFill="0" applyBorder="0" applyAlignment="0" applyProtection="0"/>
    <xf numFmtId="171" fontId="7" fillId="0" borderId="0" applyFont="0" applyFill="0" applyBorder="0" applyAlignment="0" applyProtection="0"/>
    <xf numFmtId="172" fontId="24" fillId="0" borderId="0">
      <protection locked="0"/>
    </xf>
    <xf numFmtId="0" fontId="24" fillId="0" borderId="0">
      <protection locked="0"/>
    </xf>
    <xf numFmtId="0" fontId="24" fillId="0" borderId="0">
      <protection locked="0"/>
    </xf>
    <xf numFmtId="0" fontId="10" fillId="0" borderId="0"/>
    <xf numFmtId="173" fontId="24" fillId="0" borderId="0">
      <protection locked="0"/>
    </xf>
    <xf numFmtId="173" fontId="24" fillId="0" borderId="0">
      <protection locked="0"/>
    </xf>
    <xf numFmtId="0" fontId="25" fillId="0" borderId="0" applyNumberFormat="0" applyFill="0" applyBorder="0" applyAlignment="0" applyProtection="0">
      <alignment vertical="top"/>
      <protection locked="0"/>
    </xf>
    <xf numFmtId="38" fontId="15" fillId="2" borderId="0" applyNumberFormat="0" applyBorder="0" applyAlignment="0" applyProtection="0"/>
    <xf numFmtId="0" fontId="24" fillId="0" borderId="0">
      <protection locked="0"/>
    </xf>
    <xf numFmtId="0" fontId="24" fillId="0" borderId="0">
      <protection locked="0"/>
    </xf>
    <xf numFmtId="0" fontId="26" fillId="0" borderId="0" applyNumberFormat="0" applyFill="0" applyBorder="0" applyAlignment="0" applyProtection="0">
      <alignment vertical="top"/>
      <protection locked="0"/>
    </xf>
    <xf numFmtId="0" fontId="27" fillId="0" borderId="0"/>
    <xf numFmtId="10" fontId="15" fillId="6" borderId="1" applyNumberFormat="0" applyBorder="0" applyAlignment="0" applyProtection="0"/>
    <xf numFmtId="0" fontId="7" fillId="0" borderId="0">
      <alignment horizontal="centerContinuous" vertical="justify"/>
    </xf>
    <xf numFmtId="0" fontId="28" fillId="0" borderId="0" applyAlignment="0">
      <alignment horizontal="center"/>
    </xf>
    <xf numFmtId="44" fontId="11" fillId="0" borderId="0" applyFont="0" applyFill="0" applyBorder="0" applyAlignment="0" applyProtection="0"/>
    <xf numFmtId="174" fontId="29"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30" fillId="0" borderId="0"/>
    <xf numFmtId="0" fontId="30" fillId="0" borderId="0"/>
    <xf numFmtId="0" fontId="5" fillId="0" borderId="0"/>
    <xf numFmtId="0" fontId="5" fillId="0" borderId="0"/>
    <xf numFmtId="0" fontId="5" fillId="0" borderId="0"/>
    <xf numFmtId="0" fontId="7" fillId="0" borderId="0"/>
    <xf numFmtId="0" fontId="7" fillId="0" borderId="0"/>
    <xf numFmtId="0" fontId="2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9" fillId="0" borderId="0">
      <alignment horizontal="left" vertical="center" indent="12"/>
    </xf>
    <xf numFmtId="0" fontId="15" fillId="0" borderId="5" applyBorder="0">
      <alignment horizontal="left" vertical="center" wrapText="1" indent="2"/>
      <protection locked="0"/>
    </xf>
    <xf numFmtId="0" fontId="15" fillId="0" borderId="5" applyBorder="0">
      <alignment horizontal="left" vertical="center" wrapText="1" indent="3"/>
      <protection locked="0"/>
    </xf>
    <xf numFmtId="10" fontId="7" fillId="0" borderId="0" applyFont="0" applyFill="0" applyBorder="0" applyAlignment="0" applyProtection="0"/>
    <xf numFmtId="175" fontId="24" fillId="0" borderId="0">
      <protection locked="0"/>
    </xf>
    <xf numFmtId="175" fontId="24" fillId="0" borderId="0">
      <protection locked="0"/>
    </xf>
    <xf numFmtId="176" fontId="24" fillId="0" borderId="0">
      <protection locked="0"/>
    </xf>
    <xf numFmtId="9" fontId="21" fillId="0" borderId="0" applyFont="0" applyFill="0" applyBorder="0" applyAlignment="0" applyProtection="0"/>
    <xf numFmtId="9" fontId="3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38" fontId="31" fillId="0" borderId="0" applyFont="0" applyFill="0" applyBorder="0" applyAlignment="0" applyProtection="0"/>
    <xf numFmtId="177" fontId="32" fillId="0" borderId="0">
      <protection locked="0"/>
    </xf>
    <xf numFmtId="164" fontId="7" fillId="0" borderId="0" applyFont="0" applyFill="0" applyBorder="0" applyAlignment="0" applyProtection="0"/>
    <xf numFmtId="164" fontId="11" fillId="0" borderId="0" applyFont="0" applyFill="0" applyBorder="0" applyAlignment="0" applyProtection="0"/>
    <xf numFmtId="178" fontId="30" fillId="0" borderId="0" applyFont="0" applyFill="0" applyBorder="0" applyAlignment="0" applyProtection="0"/>
    <xf numFmtId="0" fontId="31" fillId="0" borderId="0"/>
    <xf numFmtId="0" fontId="33" fillId="0" borderId="0">
      <protection locked="0"/>
    </xf>
    <xf numFmtId="0" fontId="33" fillId="0" borderId="0">
      <protection locked="0"/>
    </xf>
    <xf numFmtId="43" fontId="5" fillId="0" borderId="0" applyFont="0" applyFill="0" applyBorder="0" applyAlignment="0" applyProtection="0"/>
    <xf numFmtId="43" fontId="5" fillId="0" borderId="0" applyFont="0" applyFill="0" applyBorder="0" applyAlignment="0" applyProtection="0"/>
    <xf numFmtId="171" fontId="7" fillId="0" borderId="0" applyFont="0" applyFill="0" applyBorder="0" applyAlignment="0" applyProtection="0"/>
    <xf numFmtId="43" fontId="5"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30"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0" fontId="4" fillId="0" borderId="0"/>
    <xf numFmtId="0" fontId="6" fillId="0" borderId="0"/>
    <xf numFmtId="0" fontId="34" fillId="0" borderId="0"/>
    <xf numFmtId="9" fontId="6" fillId="0" borderId="0" applyFont="0" applyFill="0" applyBorder="0" applyAlignment="0" applyProtection="0"/>
    <xf numFmtId="164" fontId="6" fillId="0" borderId="0" applyFont="0" applyFill="0" applyBorder="0" applyAlignment="0" applyProtection="0"/>
    <xf numFmtId="0" fontId="3" fillId="0" borderId="0"/>
    <xf numFmtId="43" fontId="3"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164" fontId="6" fillId="0" borderId="0" applyFont="0" applyFill="0" applyBorder="0" applyAlignment="0" applyProtection="0"/>
    <xf numFmtId="0" fontId="6" fillId="0" borderId="0">
      <alignment horizontal="centerContinuous" vertical="justify"/>
    </xf>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6" fillId="0" borderId="0"/>
    <xf numFmtId="0" fontId="2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10" fontId="6" fillId="0" borderId="0" applyFont="0" applyFill="0" applyBorder="0" applyAlignment="0" applyProtection="0"/>
    <xf numFmtId="9" fontId="1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1" fontId="6" fillId="0" borderId="0" applyFont="0" applyFill="0" applyBorder="0" applyAlignment="0" applyProtection="0"/>
    <xf numFmtId="43" fontId="2" fillId="0" borderId="0" applyFont="0" applyFill="0" applyBorder="0" applyAlignment="0" applyProtection="0"/>
    <xf numFmtId="164" fontId="1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35"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81" fontId="6" fillId="0" borderId="0" applyFont="0" applyFill="0" applyBorder="0" applyAlignment="0" applyProtection="0"/>
  </cellStyleXfs>
  <cellXfs count="524">
    <xf numFmtId="0" fontId="0" fillId="0" borderId="0" xfId="0"/>
    <xf numFmtId="0" fontId="8" fillId="0" borderId="1" xfId="0" applyFont="1" applyBorder="1" applyAlignment="1">
      <alignment horizontal="center" vertical="center" wrapText="1"/>
    </xf>
    <xf numFmtId="0" fontId="8" fillId="0" borderId="0" xfId="0" applyFont="1" applyAlignment="1">
      <alignment horizontal="right" vertical="center" wrapText="1"/>
    </xf>
    <xf numFmtId="0" fontId="8" fillId="0" borderId="1" xfId="11" applyFont="1" applyBorder="1" applyAlignment="1">
      <alignment horizontal="left" vertical="center" wrapText="1"/>
    </xf>
    <xf numFmtId="0" fontId="8" fillId="0" borderId="2" xfId="11" applyFont="1" applyBorder="1" applyAlignment="1">
      <alignment horizontal="left" vertical="center" wrapText="1"/>
    </xf>
    <xf numFmtId="0" fontId="8" fillId="0" borderId="0" xfId="0" applyFont="1" applyAlignment="1">
      <alignment horizontal="center" vertical="center"/>
    </xf>
    <xf numFmtId="0" fontId="8" fillId="2" borderId="1" xfId="11" applyFont="1" applyFill="1" applyBorder="1" applyAlignment="1">
      <alignment horizontal="center"/>
    </xf>
    <xf numFmtId="0" fontId="8" fillId="2" borderId="1" xfId="11" applyFont="1" applyFill="1" applyBorder="1" applyAlignment="1">
      <alignment vertical="center"/>
    </xf>
    <xf numFmtId="0" fontId="8" fillId="0" borderId="0" xfId="11" applyFont="1" applyAlignment="1">
      <alignment horizontal="left" vertical="center"/>
    </xf>
    <xf numFmtId="0" fontId="8" fillId="0" borderId="0" xfId="11" applyFont="1" applyAlignment="1">
      <alignment horizontal="center"/>
    </xf>
    <xf numFmtId="0" fontId="8" fillId="0" borderId="0" xfId="11" applyFont="1" applyAlignment="1">
      <alignment horizontal="center" vertical="center"/>
    </xf>
    <xf numFmtId="0" fontId="8" fillId="0" borderId="1" xfId="11" applyFont="1" applyBorder="1" applyAlignment="1">
      <alignment horizontal="center"/>
    </xf>
    <xf numFmtId="0" fontId="8" fillId="0" borderId="1" xfId="11" applyFont="1" applyBorder="1" applyAlignment="1">
      <alignment horizontal="left" vertical="center"/>
    </xf>
    <xf numFmtId="0" fontId="8" fillId="0" borderId="1" xfId="11" applyFont="1" applyBorder="1" applyAlignment="1">
      <alignment horizontal="center" vertical="center"/>
    </xf>
    <xf numFmtId="0" fontId="8" fillId="2" borderId="1" xfId="11" applyFont="1" applyFill="1" applyBorder="1" applyAlignment="1">
      <alignment horizontal="center" vertical="center"/>
    </xf>
    <xf numFmtId="0" fontId="13" fillId="0" borderId="1" xfId="5" applyFont="1" applyBorder="1" applyAlignment="1">
      <alignment horizontal="center" vertical="center" wrapText="1"/>
    </xf>
    <xf numFmtId="0" fontId="8" fillId="0" borderId="1" xfId="11" applyFont="1" applyBorder="1" applyAlignment="1">
      <alignment vertical="center"/>
    </xf>
    <xf numFmtId="0" fontId="8" fillId="0" borderId="1" xfId="11" applyFont="1" applyBorder="1" applyAlignment="1">
      <alignment vertical="center" wrapText="1"/>
    </xf>
    <xf numFmtId="0" fontId="8" fillId="0" borderId="3" xfId="11" applyFont="1" applyBorder="1" applyAlignment="1">
      <alignment horizontal="center"/>
    </xf>
    <xf numFmtId="0" fontId="8" fillId="0" borderId="3" xfId="11" applyFont="1" applyBorder="1" applyAlignment="1">
      <alignment vertical="center"/>
    </xf>
    <xf numFmtId="0" fontId="8" fillId="0" borderId="1" xfId="11" applyFont="1" applyBorder="1" applyAlignment="1">
      <alignment horizontal="center" vertical="center" wrapText="1"/>
    </xf>
    <xf numFmtId="0" fontId="13" fillId="0" borderId="1" xfId="5" applyFont="1" applyBorder="1" applyAlignment="1">
      <alignment horizontal="justify" vertical="center" wrapText="1"/>
    </xf>
    <xf numFmtId="164" fontId="8" fillId="0" borderId="1" xfId="30" applyFont="1" applyFill="1" applyBorder="1" applyAlignment="1">
      <alignment horizontal="center" vertical="center"/>
    </xf>
    <xf numFmtId="164" fontId="8" fillId="0" borderId="0" xfId="30" applyFont="1" applyFill="1" applyBorder="1" applyAlignment="1">
      <alignment horizontal="center" vertical="center"/>
    </xf>
    <xf numFmtId="164" fontId="8" fillId="2" borderId="1" xfId="30" applyFont="1" applyFill="1" applyBorder="1" applyAlignment="1">
      <alignment vertical="center"/>
    </xf>
    <xf numFmtId="164" fontId="8" fillId="0" borderId="3" xfId="30" applyFont="1" applyFill="1" applyBorder="1" applyAlignment="1">
      <alignment vertical="center"/>
    </xf>
    <xf numFmtId="0" fontId="8" fillId="0" borderId="0" xfId="0" applyFont="1" applyAlignment="1">
      <alignment horizontal="left" vertical="center" wrapText="1"/>
    </xf>
    <xf numFmtId="0" fontId="8" fillId="0" borderId="1" xfId="0" applyFont="1" applyBorder="1" applyAlignment="1">
      <alignment horizontal="left" vertical="center" wrapText="1"/>
    </xf>
    <xf numFmtId="0" fontId="8" fillId="0" borderId="0" xfId="11" applyFont="1" applyAlignment="1">
      <alignment vertical="center" wrapText="1"/>
    </xf>
    <xf numFmtId="0" fontId="8" fillId="0" borderId="8" xfId="11" applyFont="1" applyBorder="1" applyAlignment="1">
      <alignment vertical="center" wrapText="1"/>
    </xf>
    <xf numFmtId="164" fontId="8" fillId="0" borderId="0" xfId="29" applyFont="1" applyFill="1" applyAlignment="1">
      <alignment vertical="center"/>
    </xf>
    <xf numFmtId="0" fontId="12" fillId="0" borderId="8" xfId="11" applyFont="1" applyBorder="1" applyAlignment="1">
      <alignment vertical="center" wrapText="1"/>
    </xf>
    <xf numFmtId="49" fontId="8" fillId="4" borderId="6" xfId="11" applyNumberFormat="1" applyFont="1" applyFill="1" applyBorder="1" applyAlignment="1">
      <alignment horizontal="center" vertical="center"/>
    </xf>
    <xf numFmtId="49" fontId="8" fillId="4" borderId="24" xfId="11" applyNumberFormat="1" applyFont="1" applyFill="1" applyBorder="1" applyAlignment="1">
      <alignment horizontal="center" vertical="center"/>
    </xf>
    <xf numFmtId="164" fontId="8" fillId="4" borderId="24" xfId="30" applyFont="1" applyFill="1" applyBorder="1" applyAlignment="1">
      <alignment horizontal="center" vertical="center"/>
    </xf>
    <xf numFmtId="0" fontId="8" fillId="0" borderId="5" xfId="0" applyFont="1" applyBorder="1" applyAlignment="1">
      <alignment vertical="center" wrapText="1"/>
    </xf>
    <xf numFmtId="0" fontId="8" fillId="0" borderId="23" xfId="0" applyFont="1" applyBorder="1" applyAlignment="1">
      <alignment vertical="center" wrapText="1"/>
    </xf>
    <xf numFmtId="0" fontId="8" fillId="0" borderId="26" xfId="0" applyFont="1" applyBorder="1" applyAlignment="1">
      <alignment horizontal="right" vertical="center"/>
    </xf>
    <xf numFmtId="49" fontId="8" fillId="4" borderId="5" xfId="0" applyNumberFormat="1" applyFont="1" applyFill="1" applyBorder="1" applyAlignment="1">
      <alignment vertical="center"/>
    </xf>
    <xf numFmtId="49" fontId="8" fillId="4" borderId="23" xfId="0" applyNumberFormat="1" applyFont="1" applyFill="1" applyBorder="1" applyAlignment="1">
      <alignment vertical="center"/>
    </xf>
    <xf numFmtId="0" fontId="8" fillId="4" borderId="26" xfId="0" applyFont="1" applyFill="1" applyBorder="1" applyAlignment="1">
      <alignment horizontal="right" vertical="center"/>
    </xf>
    <xf numFmtId="164" fontId="8" fillId="0" borderId="0" xfId="25" applyFont="1" applyFill="1" applyBorder="1" applyAlignment="1">
      <alignment horizontal="center" vertical="center" wrapText="1"/>
    </xf>
    <xf numFmtId="164" fontId="8" fillId="0" borderId="0" xfId="25" applyFont="1" applyFill="1" applyBorder="1" applyAlignment="1">
      <alignment horizontal="center" vertical="center"/>
    </xf>
    <xf numFmtId="164" fontId="8" fillId="0" borderId="1" xfId="25" applyFont="1" applyFill="1" applyBorder="1" applyAlignment="1">
      <alignment vertical="center"/>
    </xf>
    <xf numFmtId="164" fontId="8" fillId="0" borderId="0" xfId="25" applyFont="1" applyFill="1" applyBorder="1" applyAlignment="1">
      <alignment vertical="center"/>
    </xf>
    <xf numFmtId="164" fontId="8" fillId="4" borderId="25" xfId="25" applyFont="1" applyFill="1" applyBorder="1" applyAlignment="1">
      <alignment horizontal="center" vertical="center" wrapText="1"/>
    </xf>
    <xf numFmtId="164" fontId="8" fillId="2" borderId="1" xfId="25" applyFont="1" applyFill="1" applyBorder="1" applyAlignment="1">
      <alignment vertical="center"/>
    </xf>
    <xf numFmtId="164" fontId="8" fillId="0" borderId="0" xfId="25" applyFont="1" applyFill="1" applyBorder="1" applyAlignment="1">
      <alignment vertical="center" wrapText="1"/>
    </xf>
    <xf numFmtId="164" fontId="8" fillId="0" borderId="0" xfId="25" applyFont="1" applyBorder="1" applyAlignment="1">
      <alignment horizontal="right" vertical="center"/>
    </xf>
    <xf numFmtId="164" fontId="8" fillId="4" borderId="1" xfId="25" applyFont="1" applyFill="1" applyBorder="1" applyAlignment="1">
      <alignment horizontal="right" vertical="center"/>
    </xf>
    <xf numFmtId="164" fontId="8" fillId="0" borderId="1" xfId="25" applyFont="1" applyFill="1" applyBorder="1" applyAlignment="1">
      <alignment horizontal="right" vertical="center"/>
    </xf>
    <xf numFmtId="164" fontId="8" fillId="0" borderId="0" xfId="25" applyFont="1" applyFill="1" applyBorder="1" applyAlignment="1">
      <alignment horizontal="right" vertical="center"/>
    </xf>
    <xf numFmtId="164" fontId="8" fillId="4" borderId="24" xfId="25" applyFont="1" applyFill="1" applyBorder="1" applyAlignment="1">
      <alignment horizontal="center" vertical="center" wrapText="1"/>
    </xf>
    <xf numFmtId="164" fontId="8" fillId="2" borderId="1" xfId="25" applyFont="1" applyFill="1" applyBorder="1" applyAlignment="1">
      <alignment horizontal="right" vertical="center"/>
    </xf>
    <xf numFmtId="164" fontId="8" fillId="0" borderId="1" xfId="25" applyFont="1" applyFill="1" applyBorder="1" applyAlignment="1">
      <alignment horizontal="right" vertical="center" wrapText="1"/>
    </xf>
    <xf numFmtId="164" fontId="8" fillId="0" borderId="3" xfId="25" applyFont="1" applyFill="1" applyBorder="1" applyAlignment="1">
      <alignment horizontal="right" vertical="center" wrapText="1"/>
    </xf>
    <xf numFmtId="164" fontId="8" fillId="0" borderId="0" xfId="25" applyFont="1" applyFill="1" applyBorder="1" applyAlignment="1">
      <alignment horizontal="right" vertical="center" wrapText="1"/>
    </xf>
    <xf numFmtId="164" fontId="8" fillId="0" borderId="3" xfId="25" applyFont="1" applyFill="1" applyBorder="1" applyAlignment="1">
      <alignment horizontal="right"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0" xfId="11" applyFont="1" applyAlignment="1">
      <alignment horizontal="center" vertical="center" wrapText="1"/>
    </xf>
    <xf numFmtId="0" fontId="6" fillId="0" borderId="1" xfId="11" applyFont="1" applyBorder="1" applyAlignment="1">
      <alignment horizontal="center" vertical="center" wrapText="1"/>
    </xf>
    <xf numFmtId="0" fontId="6" fillId="0" borderId="1" xfId="11" applyFont="1" applyBorder="1" applyAlignment="1">
      <alignment horizontal="left" vertical="center" wrapText="1"/>
    </xf>
    <xf numFmtId="0" fontId="6" fillId="0" borderId="1" xfId="11" applyFont="1" applyBorder="1" applyAlignment="1">
      <alignment horizontal="center" vertical="center"/>
    </xf>
    <xf numFmtId="0" fontId="6" fillId="0" borderId="1" xfId="0" applyFont="1" applyBorder="1" applyAlignment="1">
      <alignment horizontal="center" vertical="center"/>
    </xf>
    <xf numFmtId="0" fontId="6" fillId="0" borderId="1" xfId="173" applyBorder="1" applyAlignment="1">
      <alignment horizontal="center" vertical="center"/>
    </xf>
    <xf numFmtId="0" fontId="6" fillId="0" borderId="1" xfId="173" applyBorder="1" applyAlignment="1">
      <alignment horizontal="center" vertical="center" wrapText="1"/>
    </xf>
    <xf numFmtId="0" fontId="6" fillId="3" borderId="1" xfId="173" applyFill="1" applyBorder="1" applyAlignment="1">
      <alignment horizontal="center" vertical="center"/>
    </xf>
    <xf numFmtId="0" fontId="6" fillId="0" borderId="1" xfId="0" applyFont="1" applyBorder="1" applyAlignment="1">
      <alignment horizontal="center" vertical="center" wrapText="1"/>
    </xf>
    <xf numFmtId="4" fontId="6" fillId="0" borderId="1" xfId="173" applyNumberFormat="1" applyBorder="1" applyAlignment="1">
      <alignment horizontal="center" vertical="center" wrapText="1"/>
    </xf>
    <xf numFmtId="0" fontId="6" fillId="3" borderId="1" xfId="11" applyFont="1" applyFill="1" applyBorder="1" applyAlignment="1">
      <alignment horizontal="center" vertical="center"/>
    </xf>
    <xf numFmtId="49" fontId="6" fillId="0" borderId="1" xfId="0" applyNumberFormat="1" applyFont="1" applyBorder="1" applyAlignment="1">
      <alignment horizontal="center" vertical="center" wrapText="1"/>
    </xf>
    <xf numFmtId="0" fontId="6" fillId="0" borderId="0" xfId="173" applyAlignment="1">
      <alignment vertical="center"/>
    </xf>
    <xf numFmtId="0" fontId="6" fillId="0" borderId="0" xfId="173" applyAlignment="1">
      <alignment horizontal="center" vertical="center"/>
    </xf>
    <xf numFmtId="164" fontId="6" fillId="0" borderId="0" xfId="29" applyFont="1" applyFill="1" applyAlignment="1">
      <alignment vertical="center"/>
    </xf>
    <xf numFmtId="0" fontId="8" fillId="0" borderId="1" xfId="173" applyFont="1" applyBorder="1" applyAlignment="1">
      <alignment horizontal="center" vertical="center"/>
    </xf>
    <xf numFmtId="0" fontId="8" fillId="0" borderId="1" xfId="173" applyFont="1" applyBorder="1" applyAlignment="1">
      <alignment vertical="center"/>
    </xf>
    <xf numFmtId="164" fontId="6" fillId="0" borderId="1" xfId="29" applyFont="1" applyFill="1" applyBorder="1" applyAlignment="1">
      <alignment horizontal="right" vertical="center"/>
    </xf>
    <xf numFmtId="164" fontId="6" fillId="0" borderId="1" xfId="29" applyFont="1" applyFill="1" applyBorder="1" applyAlignment="1">
      <alignment vertical="center"/>
    </xf>
    <xf numFmtId="0" fontId="6" fillId="0" borderId="1" xfId="173" applyBorder="1" applyAlignment="1">
      <alignment vertical="center"/>
    </xf>
    <xf numFmtId="164" fontId="6" fillId="0" borderId="0" xfId="25" applyFont="1" applyFill="1" applyAlignment="1">
      <alignment vertical="center"/>
    </xf>
    <xf numFmtId="0" fontId="6" fillId="0" borderId="0" xfId="0" applyFont="1" applyAlignment="1">
      <alignment vertical="center"/>
    </xf>
    <xf numFmtId="164" fontId="6" fillId="0" borderId="1" xfId="25" applyFont="1" applyBorder="1" applyAlignment="1">
      <alignment horizontal="right" vertical="center"/>
    </xf>
    <xf numFmtId="0" fontId="8" fillId="3" borderId="1" xfId="173" applyFont="1" applyFill="1" applyBorder="1" applyAlignment="1">
      <alignment horizontal="center" vertical="center"/>
    </xf>
    <xf numFmtId="0" fontId="6" fillId="3" borderId="1" xfId="173" applyFill="1" applyBorder="1" applyAlignment="1">
      <alignment vertical="center"/>
    </xf>
    <xf numFmtId="0" fontId="6" fillId="3" borderId="0" xfId="173" applyFill="1" applyAlignment="1">
      <alignment vertical="center"/>
    </xf>
    <xf numFmtId="0" fontId="6" fillId="0" borderId="2" xfId="0" applyFont="1" applyBorder="1" applyAlignment="1">
      <alignment horizontal="center" vertical="center" wrapText="1"/>
    </xf>
    <xf numFmtId="179" fontId="8" fillId="0" borderId="0" xfId="173" applyNumberFormat="1" applyFont="1" applyAlignment="1">
      <alignment horizontal="right" vertical="center" indent="1"/>
    </xf>
    <xf numFmtId="0" fontId="6" fillId="3" borderId="1" xfId="173" applyFill="1" applyBorder="1" applyAlignment="1">
      <alignment horizontal="center" vertical="center" wrapText="1"/>
    </xf>
    <xf numFmtId="164" fontId="6" fillId="0" borderId="0" xfId="30" applyFont="1" applyFill="1" applyAlignment="1">
      <alignment horizontal="left" vertical="center"/>
    </xf>
    <xf numFmtId="0" fontId="13" fillId="0" borderId="1" xfId="7" applyFont="1" applyBorder="1" applyAlignment="1">
      <alignment horizontal="center" vertical="center" wrapText="1"/>
    </xf>
    <xf numFmtId="164" fontId="6" fillId="3" borderId="1" xfId="29" applyFont="1" applyFill="1" applyBorder="1" applyAlignment="1">
      <alignment vertical="center"/>
    </xf>
    <xf numFmtId="0" fontId="6" fillId="0" borderId="1" xfId="173" applyBorder="1" applyAlignment="1">
      <alignment horizontal="left" vertical="center" wrapText="1"/>
    </xf>
    <xf numFmtId="164" fontId="6" fillId="0" borderId="0" xfId="25" applyFont="1" applyAlignment="1">
      <alignment horizontal="right" vertical="center"/>
    </xf>
    <xf numFmtId="0" fontId="6" fillId="0" borderId="0" xfId="11"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164" fontId="6" fillId="0" borderId="0" xfId="30" applyFont="1" applyAlignment="1">
      <alignment horizontal="center" vertical="center"/>
    </xf>
    <xf numFmtId="164" fontId="6" fillId="0" borderId="0" xfId="25" applyFont="1" applyAlignment="1">
      <alignment vertical="center"/>
    </xf>
    <xf numFmtId="0" fontId="8" fillId="2" borderId="1" xfId="173" applyFont="1" applyFill="1" applyBorder="1" applyAlignment="1">
      <alignment vertical="center"/>
    </xf>
    <xf numFmtId="0" fontId="6" fillId="0" borderId="1" xfId="0" applyFont="1" applyBorder="1" applyAlignment="1">
      <alignment horizontal="left" vertical="center" wrapText="1"/>
    </xf>
    <xf numFmtId="164" fontId="6" fillId="0" borderId="1" xfId="25" quotePrefix="1" applyFont="1" applyFill="1" applyBorder="1" applyAlignment="1">
      <alignment horizontal="right" vertical="center"/>
    </xf>
    <xf numFmtId="0" fontId="13" fillId="0" borderId="1" xfId="7" applyNumberFormat="1" applyFont="1" applyBorder="1" applyAlignment="1">
      <alignment horizontal="center" vertical="center" wrapText="1"/>
    </xf>
    <xf numFmtId="0" fontId="6" fillId="0" borderId="1" xfId="173" applyBorder="1" applyAlignment="1">
      <alignment vertical="center" wrapText="1"/>
    </xf>
    <xf numFmtId="0" fontId="6" fillId="0" borderId="2" xfId="0" applyFont="1" applyBorder="1" applyAlignment="1">
      <alignment horizontal="center" vertical="center"/>
    </xf>
    <xf numFmtId="0" fontId="6" fillId="0" borderId="2" xfId="0" applyFont="1" applyBorder="1" applyAlignment="1">
      <alignment horizontal="left" vertical="center" wrapText="1"/>
    </xf>
    <xf numFmtId="0" fontId="6" fillId="0" borderId="1" xfId="11" applyFont="1" applyBorder="1" applyAlignment="1">
      <alignment vertical="center"/>
    </xf>
    <xf numFmtId="0" fontId="6" fillId="0" borderId="1" xfId="0" applyFont="1" applyBorder="1" applyAlignment="1">
      <alignment horizontal="left" vertical="center"/>
    </xf>
    <xf numFmtId="0" fontId="6" fillId="0" borderId="0" xfId="0" applyFont="1" applyAlignment="1">
      <alignment horizontal="left" vertical="center" wrapText="1"/>
    </xf>
    <xf numFmtId="4" fontId="6" fillId="0" borderId="0" xfId="30" applyNumberFormat="1" applyFont="1" applyFill="1" applyBorder="1" applyAlignment="1">
      <alignment horizontal="right" vertical="center"/>
    </xf>
    <xf numFmtId="164" fontId="6" fillId="0" borderId="0" xfId="25" applyFont="1" applyBorder="1" applyAlignment="1">
      <alignment horizontal="right" vertical="center"/>
    </xf>
    <xf numFmtId="164" fontId="6" fillId="0" borderId="1" xfId="30" applyFont="1" applyFill="1" applyBorder="1" applyAlignment="1">
      <alignment vertical="center"/>
    </xf>
    <xf numFmtId="164" fontId="6" fillId="0" borderId="1" xfId="25" applyFont="1" applyFill="1" applyBorder="1" applyAlignment="1">
      <alignment horizontal="right" vertical="center"/>
    </xf>
    <xf numFmtId="0" fontId="6" fillId="0" borderId="1" xfId="173" applyBorder="1" applyAlignment="1">
      <alignment horizontal="left" vertical="center"/>
    </xf>
    <xf numFmtId="0" fontId="6" fillId="0" borderId="1" xfId="11" applyFont="1" applyBorder="1" applyAlignment="1">
      <alignment horizontal="left" vertical="center"/>
    </xf>
    <xf numFmtId="164" fontId="6" fillId="0" borderId="1" xfId="30" applyFont="1" applyBorder="1" applyAlignment="1">
      <alignment horizontal="right" vertical="center"/>
    </xf>
    <xf numFmtId="43" fontId="6" fillId="0" borderId="0" xfId="0" applyNumberFormat="1" applyFont="1" applyAlignment="1">
      <alignment vertical="center"/>
    </xf>
    <xf numFmtId="0" fontId="6" fillId="0" borderId="1" xfId="11" applyFont="1" applyBorder="1" applyAlignment="1">
      <alignment vertical="center" wrapText="1"/>
    </xf>
    <xf numFmtId="0" fontId="6" fillId="0" borderId="4"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xf>
    <xf numFmtId="2" fontId="6" fillId="0" borderId="1" xfId="11" applyNumberFormat="1" applyFont="1" applyBorder="1" applyAlignment="1">
      <alignment horizontal="center" vertical="center" wrapText="1"/>
    </xf>
    <xf numFmtId="0" fontId="6" fillId="0" borderId="2" xfId="11" applyFont="1" applyBorder="1" applyAlignment="1">
      <alignment horizontal="center" vertical="center" wrapText="1"/>
    </xf>
    <xf numFmtId="0" fontId="6" fillId="0" borderId="2" xfId="11" applyFont="1" applyBorder="1" applyAlignment="1">
      <alignment horizontal="left" vertical="center" wrapText="1"/>
    </xf>
    <xf numFmtId="0" fontId="6" fillId="0" borderId="5" xfId="0" applyFont="1" applyBorder="1" applyAlignment="1">
      <alignment horizontal="center" vertical="center" wrapText="1"/>
    </xf>
    <xf numFmtId="0" fontId="6" fillId="3" borderId="3" xfId="11" applyFont="1" applyFill="1" applyBorder="1" applyAlignment="1">
      <alignment horizontal="center" vertical="center" wrapText="1"/>
    </xf>
    <xf numFmtId="0" fontId="6" fillId="0" borderId="23" xfId="11" applyFont="1" applyBorder="1" applyAlignment="1">
      <alignment horizontal="left" vertical="center"/>
    </xf>
    <xf numFmtId="0" fontId="6" fillId="0" borderId="23" xfId="173" applyBorder="1" applyAlignment="1">
      <alignment horizontal="left" vertical="center" wrapText="1"/>
    </xf>
    <xf numFmtId="0" fontId="8" fillId="3" borderId="1" xfId="173" applyFont="1" applyFill="1" applyBorder="1" applyAlignment="1">
      <alignment vertical="center"/>
    </xf>
    <xf numFmtId="0" fontId="6" fillId="3" borderId="1" xfId="11" applyFont="1" applyFill="1" applyBorder="1" applyAlignment="1">
      <alignment vertical="center" wrapText="1"/>
    </xf>
    <xf numFmtId="0" fontId="6" fillId="0" borderId="0" xfId="0" applyFont="1" applyAlignment="1">
      <alignment horizontal="center" vertical="center" wrapText="1"/>
    </xf>
    <xf numFmtId="164" fontId="6" fillId="0" borderId="0" xfId="30" applyFont="1" applyBorder="1" applyAlignment="1">
      <alignment horizontal="right" vertical="center"/>
    </xf>
    <xf numFmtId="0" fontId="6" fillId="3" borderId="1" xfId="11" applyFont="1" applyFill="1" applyBorder="1" applyAlignment="1">
      <alignment horizontal="left" vertical="center" wrapText="1"/>
    </xf>
    <xf numFmtId="0" fontId="8" fillId="0" borderId="3" xfId="173" applyFont="1" applyBorder="1" applyAlignment="1">
      <alignment vertical="center"/>
    </xf>
    <xf numFmtId="0" fontId="6" fillId="3" borderId="1" xfId="11" applyFont="1" applyFill="1" applyBorder="1" applyAlignment="1">
      <alignment horizontal="center" vertical="center" wrapText="1"/>
    </xf>
    <xf numFmtId="0" fontId="8" fillId="0" borderId="1" xfId="173" applyFont="1" applyBorder="1" applyAlignment="1">
      <alignment horizontal="left" vertical="center" wrapText="1"/>
    </xf>
    <xf numFmtId="0" fontId="6" fillId="0" borderId="23" xfId="173" applyBorder="1" applyAlignment="1">
      <alignment horizontal="center" vertical="center" wrapText="1"/>
    </xf>
    <xf numFmtId="49" fontId="6" fillId="0" borderId="23" xfId="173" applyNumberForma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49" fontId="6" fillId="0" borderId="1" xfId="173" applyNumberFormat="1" applyBorder="1" applyAlignment="1">
      <alignment vertical="center" wrapText="1"/>
    </xf>
    <xf numFmtId="0" fontId="6" fillId="0" borderId="0" xfId="0" applyFont="1" applyAlignment="1">
      <alignment vertical="center" wrapText="1"/>
    </xf>
    <xf numFmtId="164" fontId="6" fillId="0" borderId="0" xfId="25" applyFont="1" applyBorder="1" applyAlignment="1">
      <alignment horizontal="right" vertical="center" wrapText="1"/>
    </xf>
    <xf numFmtId="0" fontId="6" fillId="4" borderId="23" xfId="0" applyFont="1" applyFill="1" applyBorder="1" applyAlignment="1">
      <alignment vertical="center"/>
    </xf>
    <xf numFmtId="164" fontId="6" fillId="4" borderId="1" xfId="25" applyFont="1" applyFill="1" applyBorder="1" applyAlignment="1">
      <alignment horizontal="right" vertical="center"/>
    </xf>
    <xf numFmtId="164" fontId="6" fillId="0" borderId="0" xfId="30" applyFont="1" applyAlignment="1">
      <alignment horizontal="right" vertical="center"/>
    </xf>
    <xf numFmtId="44" fontId="6" fillId="0" borderId="1" xfId="300" quotePrefix="1" applyFont="1" applyFill="1" applyBorder="1" applyAlignment="1">
      <alignment horizontal="right" vertical="center"/>
    </xf>
    <xf numFmtId="164" fontId="6" fillId="0" borderId="1" xfId="25" quotePrefix="1" applyFont="1" applyFill="1" applyBorder="1" applyAlignment="1">
      <alignment horizontal="center" vertical="center"/>
    </xf>
    <xf numFmtId="44" fontId="6" fillId="0" borderId="1" xfId="300" quotePrefix="1" applyFont="1" applyFill="1" applyBorder="1" applyAlignment="1">
      <alignment horizontal="center" vertical="center"/>
    </xf>
    <xf numFmtId="44" fontId="8" fillId="0" borderId="1" xfId="300" quotePrefix="1" applyFont="1" applyFill="1" applyBorder="1" applyAlignment="1">
      <alignment horizontal="right" vertical="center"/>
    </xf>
    <xf numFmtId="44" fontId="8" fillId="0" borderId="1" xfId="300" quotePrefix="1" applyFont="1" applyFill="1" applyBorder="1" applyAlignment="1">
      <alignment horizontal="center" vertical="center"/>
    </xf>
    <xf numFmtId="44" fontId="8" fillId="0" borderId="1" xfId="300" applyFont="1" applyFill="1" applyBorder="1" applyAlignment="1">
      <alignment vertical="center" wrapText="1"/>
    </xf>
    <xf numFmtId="0" fontId="36" fillId="3" borderId="1" xfId="11" applyFont="1" applyFill="1" applyBorder="1" applyAlignment="1">
      <alignment vertical="center" wrapText="1"/>
    </xf>
    <xf numFmtId="44" fontId="8" fillId="4" borderId="1" xfId="300" applyFont="1" applyFill="1" applyBorder="1" applyAlignment="1">
      <alignment horizontal="right" vertical="center"/>
    </xf>
    <xf numFmtId="0" fontId="6" fillId="0" borderId="1" xfId="173" applyFont="1" applyBorder="1" applyAlignment="1">
      <alignment horizontal="left" vertical="center" wrapText="1"/>
    </xf>
    <xf numFmtId="0" fontId="38" fillId="0" borderId="13" xfId="0" applyFont="1" applyBorder="1" applyAlignment="1">
      <alignment horizontal="left" vertical="center" wrapText="1"/>
    </xf>
    <xf numFmtId="0" fontId="38" fillId="0" borderId="14" xfId="0" applyFont="1" applyBorder="1" applyAlignment="1">
      <alignment horizontal="left"/>
    </xf>
    <xf numFmtId="0" fontId="38" fillId="0" borderId="1" xfId="0" applyFont="1" applyBorder="1" applyAlignment="1">
      <alignment horizontal="center"/>
    </xf>
    <xf numFmtId="0" fontId="38" fillId="0" borderId="1" xfId="0" applyFont="1" applyBorder="1" applyAlignment="1">
      <alignment horizontal="center" vertical="center"/>
    </xf>
    <xf numFmtId="2" fontId="38" fillId="0" borderId="19" xfId="0" applyNumberFormat="1" applyFont="1" applyBorder="1" applyAlignment="1">
      <alignment horizontal="center" vertical="center"/>
    </xf>
    <xf numFmtId="0" fontId="39" fillId="0" borderId="14" xfId="0" applyFont="1" applyBorder="1" applyAlignment="1">
      <alignment horizontal="center" vertical="center" wrapText="1"/>
    </xf>
    <xf numFmtId="4" fontId="39" fillId="0" borderId="1" xfId="0" applyNumberFormat="1" applyFont="1" applyBorder="1" applyAlignment="1">
      <alignment horizontal="center" vertical="center" wrapText="1"/>
    </xf>
    <xf numFmtId="0" fontId="39" fillId="0" borderId="1" xfId="0" applyFont="1" applyBorder="1" applyAlignment="1">
      <alignment horizontal="left" vertical="center" wrapText="1"/>
    </xf>
    <xf numFmtId="180" fontId="39" fillId="0" borderId="1" xfId="0" applyNumberFormat="1" applyFont="1" applyBorder="1" applyAlignment="1">
      <alignment horizontal="center" vertical="center" wrapText="1"/>
    </xf>
    <xf numFmtId="180" fontId="39" fillId="0" borderId="19" xfId="0" applyNumberFormat="1" applyFont="1" applyBorder="1" applyAlignment="1">
      <alignment horizontal="center" vertical="center" wrapText="1"/>
    </xf>
    <xf numFmtId="0" fontId="0" fillId="0" borderId="15" xfId="0" applyBorder="1"/>
    <xf numFmtId="0" fontId="0" fillId="0" borderId="16" xfId="0" applyBorder="1"/>
    <xf numFmtId="0" fontId="40" fillId="0" borderId="16" xfId="0" applyFont="1" applyBorder="1" applyAlignment="1">
      <alignment horizontal="right" vertical="center" wrapText="1"/>
    </xf>
    <xf numFmtId="0" fontId="6" fillId="0" borderId="1" xfId="173" applyFont="1" applyBorder="1" applyAlignment="1">
      <alignment vertical="center" wrapText="1"/>
    </xf>
    <xf numFmtId="49" fontId="41" fillId="4" borderId="6" xfId="11" applyNumberFormat="1" applyFont="1" applyFill="1" applyBorder="1" applyAlignment="1">
      <alignment horizontal="center" vertical="center"/>
    </xf>
    <xf numFmtId="49" fontId="41" fillId="4" borderId="24" xfId="11" applyNumberFormat="1" applyFont="1" applyFill="1" applyBorder="1" applyAlignment="1">
      <alignment horizontal="center" vertical="center"/>
    </xf>
    <xf numFmtId="164" fontId="41" fillId="4" borderId="24" xfId="30" applyFont="1" applyFill="1" applyBorder="1" applyAlignment="1">
      <alignment horizontal="center" vertical="center"/>
    </xf>
    <xf numFmtId="164" fontId="41" fillId="4" borderId="24" xfId="25" applyFont="1" applyFill="1" applyBorder="1" applyAlignment="1">
      <alignment horizontal="center" vertical="center" wrapText="1"/>
    </xf>
    <xf numFmtId="164" fontId="41" fillId="4" borderId="25" xfId="25" applyFont="1" applyFill="1" applyBorder="1" applyAlignment="1">
      <alignment horizontal="center" vertical="center" wrapText="1"/>
    </xf>
    <xf numFmtId="0" fontId="42" fillId="0" borderId="0" xfId="0" applyFont="1" applyAlignment="1">
      <alignment vertical="center"/>
    </xf>
    <xf numFmtId="0" fontId="42" fillId="0" borderId="0" xfId="0" applyFont="1" applyAlignment="1">
      <alignment horizontal="left" vertical="center"/>
    </xf>
    <xf numFmtId="0" fontId="42" fillId="0" borderId="0" xfId="0" applyFont="1" applyAlignment="1">
      <alignment horizontal="center" vertical="center"/>
    </xf>
    <xf numFmtId="164" fontId="42" fillId="0" borderId="0" xfId="30" applyFont="1" applyAlignment="1">
      <alignment horizontal="center" vertical="center"/>
    </xf>
    <xf numFmtId="164" fontId="42" fillId="0" borderId="0" xfId="25" applyFont="1" applyAlignment="1">
      <alignment horizontal="right" vertical="center"/>
    </xf>
    <xf numFmtId="164" fontId="42" fillId="0" borderId="0" xfId="25" applyFont="1" applyAlignment="1">
      <alignment vertical="center"/>
    </xf>
    <xf numFmtId="0" fontId="41" fillId="2" borderId="1" xfId="11" applyFont="1" applyFill="1" applyBorder="1" applyAlignment="1">
      <alignment horizontal="center" vertical="center"/>
    </xf>
    <xf numFmtId="0" fontId="41" fillId="2" borderId="1" xfId="11" applyFont="1" applyFill="1" applyBorder="1" applyAlignment="1">
      <alignment horizontal="center"/>
    </xf>
    <xf numFmtId="0" fontId="41" fillId="2" borderId="1" xfId="173" applyFont="1" applyFill="1" applyBorder="1" applyAlignment="1">
      <alignment vertical="center"/>
    </xf>
    <xf numFmtId="0" fontId="41" fillId="2" borderId="1" xfId="11" applyFont="1" applyFill="1" applyBorder="1" applyAlignment="1">
      <alignment vertical="center"/>
    </xf>
    <xf numFmtId="164" fontId="41" fillId="2" borderId="1" xfId="30" applyFont="1" applyFill="1" applyBorder="1" applyAlignment="1">
      <alignment vertical="center"/>
    </xf>
    <xf numFmtId="164" fontId="41" fillId="2" borderId="1" xfId="25" applyFont="1" applyFill="1" applyBorder="1" applyAlignment="1">
      <alignment horizontal="right" vertical="center"/>
    </xf>
    <xf numFmtId="164" fontId="41" fillId="2" borderId="1" xfId="25" applyFont="1" applyFill="1" applyBorder="1" applyAlignment="1">
      <alignment vertical="center"/>
    </xf>
    <xf numFmtId="0" fontId="42" fillId="0" borderId="1" xfId="0" applyFont="1" applyBorder="1" applyAlignment="1">
      <alignment horizontal="center" vertical="center"/>
    </xf>
    <xf numFmtId="0" fontId="42" fillId="0" borderId="1" xfId="11" applyFont="1" applyBorder="1" applyAlignment="1">
      <alignment horizontal="center" vertical="center"/>
    </xf>
    <xf numFmtId="0" fontId="42" fillId="0" borderId="1" xfId="0" applyFont="1" applyBorder="1" applyAlignment="1">
      <alignment horizontal="left" vertical="center" wrapText="1"/>
    </xf>
    <xf numFmtId="164" fontId="42" fillId="0" borderId="1" xfId="25" quotePrefix="1" applyFont="1" applyFill="1" applyBorder="1" applyAlignment="1">
      <alignment horizontal="center" vertical="center"/>
    </xf>
    <xf numFmtId="44" fontId="42" fillId="0" borderId="1" xfId="300" quotePrefix="1" applyFont="1" applyFill="1" applyBorder="1" applyAlignment="1">
      <alignment horizontal="center" vertical="center"/>
    </xf>
    <xf numFmtId="0" fontId="42" fillId="0" borderId="1" xfId="11" applyFont="1" applyBorder="1" applyAlignment="1">
      <alignment horizontal="center" vertical="center" wrapText="1"/>
    </xf>
    <xf numFmtId="0" fontId="42" fillId="0" borderId="1" xfId="173" applyFont="1" applyBorder="1" applyAlignment="1">
      <alignment vertical="center" wrapText="1"/>
    </xf>
    <xf numFmtId="0" fontId="42" fillId="0" borderId="2" xfId="0" applyFont="1" applyBorder="1" applyAlignment="1">
      <alignment horizontal="center" vertical="center"/>
    </xf>
    <xf numFmtId="0" fontId="43" fillId="0" borderId="1" xfId="7" applyFont="1" applyBorder="1" applyAlignment="1">
      <alignment horizontal="center" vertical="center" wrapText="1"/>
    </xf>
    <xf numFmtId="0" fontId="42" fillId="0" borderId="2" xfId="0" applyFont="1" applyBorder="1" applyAlignment="1">
      <alignment horizontal="left" vertical="center" wrapText="1"/>
    </xf>
    <xf numFmtId="0" fontId="42" fillId="0" borderId="1" xfId="0" applyFont="1" applyBorder="1" applyAlignment="1">
      <alignment horizontal="left" vertical="center"/>
    </xf>
    <xf numFmtId="0" fontId="41" fillId="0" borderId="5" xfId="0" applyFont="1" applyBorder="1" applyAlignment="1">
      <alignment vertical="center" wrapText="1"/>
    </xf>
    <xf numFmtId="0" fontId="41" fillId="0" borderId="23" xfId="0" applyFont="1" applyBorder="1" applyAlignment="1">
      <alignment vertical="center" wrapText="1"/>
    </xf>
    <xf numFmtId="0" fontId="41" fillId="0" borderId="26" xfId="0" applyFont="1" applyBorder="1" applyAlignment="1">
      <alignment horizontal="right" vertical="center"/>
    </xf>
    <xf numFmtId="164" fontId="41" fillId="0" borderId="1" xfId="25" applyFont="1" applyFill="1" applyBorder="1" applyAlignment="1">
      <alignment horizontal="right" vertical="center" wrapText="1"/>
    </xf>
    <xf numFmtId="44" fontId="42" fillId="0" borderId="1" xfId="300" quotePrefix="1" applyFont="1" applyFill="1" applyBorder="1" applyAlignment="1">
      <alignment horizontal="right" vertical="center"/>
    </xf>
    <xf numFmtId="44" fontId="41" fillId="0" borderId="1" xfId="300" quotePrefix="1" applyFont="1" applyFill="1" applyBorder="1" applyAlignment="1">
      <alignment horizontal="right" vertical="center"/>
    </xf>
    <xf numFmtId="0" fontId="42" fillId="0" borderId="0" xfId="0" applyFont="1" applyAlignment="1">
      <alignment horizontal="left" vertical="center" wrapText="1"/>
    </xf>
    <xf numFmtId="4" fontId="42" fillId="0" borderId="0" xfId="30" applyNumberFormat="1" applyFont="1" applyFill="1" applyBorder="1" applyAlignment="1">
      <alignment horizontal="right" vertical="center"/>
    </xf>
    <xf numFmtId="164" fontId="42" fillId="0" borderId="0" xfId="25" applyFont="1" applyBorder="1" applyAlignment="1">
      <alignment horizontal="right" vertical="center"/>
    </xf>
    <xf numFmtId="0" fontId="42" fillId="0" borderId="1" xfId="0" applyFont="1" applyBorder="1" applyAlignment="1">
      <alignment horizontal="center" vertical="center" wrapText="1"/>
    </xf>
    <xf numFmtId="0" fontId="42" fillId="0" borderId="1" xfId="11" applyFont="1" applyBorder="1" applyAlignment="1">
      <alignment horizontal="left" vertical="center" wrapText="1"/>
    </xf>
    <xf numFmtId="164" fontId="42" fillId="0" borderId="1" xfId="25" quotePrefix="1" applyFont="1" applyFill="1" applyBorder="1" applyAlignment="1">
      <alignment horizontal="right" vertical="center"/>
    </xf>
    <xf numFmtId="44" fontId="41" fillId="0" borderId="1" xfId="300" quotePrefix="1" applyFont="1" applyFill="1" applyBorder="1" applyAlignment="1">
      <alignment horizontal="center" vertical="center"/>
    </xf>
    <xf numFmtId="0" fontId="41" fillId="0" borderId="1" xfId="11" applyFont="1" applyBorder="1" applyAlignment="1">
      <alignment horizontal="center" vertical="center"/>
    </xf>
    <xf numFmtId="0" fontId="41" fillId="0" borderId="1" xfId="11" applyFont="1" applyBorder="1" applyAlignment="1">
      <alignment horizontal="center"/>
    </xf>
    <xf numFmtId="0" fontId="41" fillId="0" borderId="1" xfId="11" applyFont="1" applyBorder="1" applyAlignment="1">
      <alignment vertical="center"/>
    </xf>
    <xf numFmtId="0" fontId="42" fillId="0" borderId="1" xfId="11" applyFont="1" applyBorder="1" applyAlignment="1">
      <alignment vertical="center"/>
    </xf>
    <xf numFmtId="164" fontId="42" fillId="0" borderId="1" xfId="30" applyFont="1" applyFill="1" applyBorder="1" applyAlignment="1">
      <alignment vertical="center"/>
    </xf>
    <xf numFmtId="164" fontId="42" fillId="0" borderId="1" xfId="25" applyFont="1" applyFill="1" applyBorder="1" applyAlignment="1">
      <alignment horizontal="right" vertical="center"/>
    </xf>
    <xf numFmtId="164" fontId="42" fillId="0" borderId="1" xfId="25" applyFont="1" applyBorder="1" applyAlignment="1">
      <alignment horizontal="right" vertical="center"/>
    </xf>
    <xf numFmtId="0" fontId="42" fillId="0" borderId="1" xfId="11" applyFont="1" applyBorder="1" applyAlignment="1">
      <alignment horizontal="left" vertical="center"/>
    </xf>
    <xf numFmtId="0" fontId="42" fillId="0" borderId="1" xfId="173" applyFont="1" applyBorder="1" applyAlignment="1">
      <alignment horizontal="left" vertical="center"/>
    </xf>
    <xf numFmtId="0" fontId="42" fillId="0" borderId="3" xfId="0" applyFont="1" applyBorder="1" applyAlignment="1">
      <alignment horizontal="center" vertical="center" wrapText="1"/>
    </xf>
    <xf numFmtId="0" fontId="42" fillId="0" borderId="1" xfId="173" applyFont="1" applyBorder="1" applyAlignment="1">
      <alignment horizontal="left" vertical="center" wrapText="1"/>
    </xf>
    <xf numFmtId="0" fontId="42" fillId="0" borderId="2" xfId="0" applyFont="1" applyBorder="1" applyAlignment="1">
      <alignment horizontal="center" vertical="center" wrapText="1"/>
    </xf>
    <xf numFmtId="0" fontId="42" fillId="0" borderId="1" xfId="173" applyFont="1" applyBorder="1" applyAlignment="1">
      <alignment horizontal="center" vertical="center" wrapText="1"/>
    </xf>
    <xf numFmtId="44" fontId="41" fillId="0" borderId="1" xfId="300" applyFont="1" applyFill="1" applyBorder="1" applyAlignment="1">
      <alignment vertical="center" wrapText="1"/>
    </xf>
    <xf numFmtId="0" fontId="41" fillId="0" borderId="2" xfId="0" applyFont="1" applyBorder="1" applyAlignment="1">
      <alignment horizontal="center" vertical="center" wrapText="1"/>
    </xf>
    <xf numFmtId="164" fontId="41" fillId="0" borderId="3" xfId="25" applyFont="1" applyFill="1" applyBorder="1" applyAlignment="1">
      <alignment horizontal="right" vertical="center"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1" fillId="0" borderId="1" xfId="0" applyFont="1" applyBorder="1" applyAlignment="1">
      <alignment horizontal="left" vertical="center" wrapText="1"/>
    </xf>
    <xf numFmtId="164" fontId="42" fillId="0" borderId="1" xfId="30" applyFont="1" applyBorder="1" applyAlignment="1">
      <alignment horizontal="right" vertical="center"/>
    </xf>
    <xf numFmtId="0" fontId="41" fillId="0" borderId="1" xfId="11" applyFont="1" applyBorder="1" applyAlignment="1">
      <alignment horizontal="left" vertical="center" wrapText="1"/>
    </xf>
    <xf numFmtId="0" fontId="42" fillId="0" borderId="1" xfId="173" applyFont="1" applyBorder="1" applyAlignment="1">
      <alignment horizontal="center" vertical="center"/>
    </xf>
    <xf numFmtId="164" fontId="42" fillId="0" borderId="1" xfId="29" applyFont="1" applyFill="1" applyBorder="1" applyAlignment="1">
      <alignment horizontal="right" vertical="center"/>
    </xf>
    <xf numFmtId="0" fontId="41" fillId="0" borderId="1" xfId="11" applyFont="1" applyBorder="1" applyAlignment="1">
      <alignment vertical="center" wrapText="1"/>
    </xf>
    <xf numFmtId="0" fontId="42" fillId="0" borderId="4" xfId="0" applyFont="1" applyBorder="1" applyAlignment="1">
      <alignment horizontal="center" vertical="center"/>
    </xf>
    <xf numFmtId="0" fontId="41" fillId="0" borderId="0" xfId="0" applyFont="1" applyAlignment="1">
      <alignment horizontal="right" vertical="center" wrapText="1"/>
    </xf>
    <xf numFmtId="164" fontId="41" fillId="0" borderId="0" xfId="25" applyFont="1" applyFill="1" applyBorder="1" applyAlignment="1">
      <alignment horizontal="right" vertical="center" wrapText="1"/>
    </xf>
    <xf numFmtId="164" fontId="41" fillId="0" borderId="0" xfId="25" applyFont="1" applyFill="1" applyBorder="1" applyAlignment="1">
      <alignment vertical="center" wrapText="1"/>
    </xf>
    <xf numFmtId="0" fontId="42" fillId="3" borderId="1" xfId="11" applyFont="1" applyFill="1" applyBorder="1" applyAlignment="1">
      <alignment horizontal="center" vertical="center"/>
    </xf>
    <xf numFmtId="0" fontId="42" fillId="0" borderId="3" xfId="0" applyFont="1" applyBorder="1" applyAlignment="1">
      <alignment horizontal="left" vertical="center" wrapText="1"/>
    </xf>
    <xf numFmtId="0" fontId="42" fillId="0" borderId="3" xfId="0" applyFont="1" applyBorder="1" applyAlignment="1">
      <alignment horizontal="center" vertical="center"/>
    </xf>
    <xf numFmtId="2" fontId="42" fillId="0" borderId="1" xfId="11" applyNumberFormat="1" applyFont="1" applyBorder="1" applyAlignment="1">
      <alignment horizontal="center" vertical="center" wrapText="1"/>
    </xf>
    <xf numFmtId="0" fontId="42" fillId="0" borderId="2" xfId="11" applyFont="1" applyBorder="1" applyAlignment="1">
      <alignment horizontal="center" vertical="center" wrapText="1"/>
    </xf>
    <xf numFmtId="0" fontId="41" fillId="0" borderId="2" xfId="11" applyFont="1" applyBorder="1" applyAlignment="1">
      <alignment horizontal="left" vertical="center" wrapText="1"/>
    </xf>
    <xf numFmtId="0" fontId="42" fillId="0" borderId="2" xfId="11" applyFont="1" applyBorder="1" applyAlignment="1">
      <alignment horizontal="left" vertical="center" wrapText="1"/>
    </xf>
    <xf numFmtId="0" fontId="42" fillId="0" borderId="5" xfId="0" applyFont="1" applyBorder="1" applyAlignment="1">
      <alignment horizontal="center" vertical="center" wrapText="1"/>
    </xf>
    <xf numFmtId="0" fontId="42" fillId="3" borderId="1" xfId="173" applyFont="1" applyFill="1" applyBorder="1" applyAlignment="1">
      <alignment horizontal="center" vertical="center"/>
    </xf>
    <xf numFmtId="0" fontId="42" fillId="3" borderId="3" xfId="11" applyFont="1" applyFill="1" applyBorder="1" applyAlignment="1">
      <alignment horizontal="center" vertical="center" wrapText="1"/>
    </xf>
    <xf numFmtId="0" fontId="42" fillId="0" borderId="23" xfId="11" applyFont="1" applyBorder="1" applyAlignment="1">
      <alignment horizontal="left" vertical="center"/>
    </xf>
    <xf numFmtId="0" fontId="42" fillId="0" borderId="23" xfId="173" applyFont="1" applyBorder="1" applyAlignment="1">
      <alignment horizontal="left" vertical="center" wrapText="1"/>
    </xf>
    <xf numFmtId="0" fontId="41" fillId="3" borderId="1" xfId="173" applyFont="1" applyFill="1" applyBorder="1" applyAlignment="1">
      <alignment horizontal="center" vertical="center"/>
    </xf>
    <xf numFmtId="0" fontId="41" fillId="3" borderId="1" xfId="173" applyFont="1" applyFill="1" applyBorder="1" applyAlignment="1">
      <alignment vertical="center"/>
    </xf>
    <xf numFmtId="0" fontId="42" fillId="3" borderId="1" xfId="173" applyFont="1" applyFill="1" applyBorder="1" applyAlignment="1">
      <alignment vertical="center"/>
    </xf>
    <xf numFmtId="164" fontId="42" fillId="0" borderId="1" xfId="29" applyFont="1" applyFill="1" applyBorder="1" applyAlignment="1">
      <alignment vertical="center"/>
    </xf>
    <xf numFmtId="0" fontId="42" fillId="3" borderId="1" xfId="11" applyFont="1" applyFill="1" applyBorder="1" applyAlignment="1">
      <alignment vertical="center" wrapText="1"/>
    </xf>
    <xf numFmtId="0" fontId="41" fillId="0" borderId="1" xfId="173" applyFont="1" applyBorder="1" applyAlignment="1">
      <alignment horizontal="center" vertical="center"/>
    </xf>
    <xf numFmtId="0" fontId="41" fillId="0" borderId="1" xfId="173" applyFont="1" applyBorder="1" applyAlignment="1">
      <alignment vertical="center"/>
    </xf>
    <xf numFmtId="0" fontId="42" fillId="0" borderId="1" xfId="173" applyFont="1" applyBorder="1" applyAlignment="1">
      <alignment vertical="center"/>
    </xf>
    <xf numFmtId="0" fontId="42" fillId="0" borderId="1" xfId="11" applyFont="1" applyBorder="1" applyAlignment="1">
      <alignment vertical="center" wrapText="1"/>
    </xf>
    <xf numFmtId="0" fontId="41" fillId="0" borderId="0" xfId="0" applyFont="1" applyAlignment="1">
      <alignment horizontal="center" vertical="center"/>
    </xf>
    <xf numFmtId="164" fontId="41" fillId="0" borderId="0" xfId="25" applyFont="1" applyFill="1" applyBorder="1" applyAlignment="1">
      <alignment horizontal="right" vertical="center"/>
    </xf>
    <xf numFmtId="164" fontId="41" fillId="0" borderId="0" xfId="25" applyFont="1" applyFill="1" applyBorder="1" applyAlignment="1">
      <alignment horizontal="center" vertical="center"/>
    </xf>
    <xf numFmtId="164" fontId="42" fillId="3" borderId="1" xfId="29" applyFont="1" applyFill="1" applyBorder="1" applyAlignment="1">
      <alignment vertical="center"/>
    </xf>
    <xf numFmtId="0" fontId="42" fillId="0" borderId="0" xfId="0" applyFont="1" applyAlignment="1">
      <alignment horizontal="center" vertical="center" wrapText="1"/>
    </xf>
    <xf numFmtId="164" fontId="42" fillId="0" borderId="0" xfId="30" applyFont="1" applyBorder="1" applyAlignment="1">
      <alignment horizontal="right" vertical="center"/>
    </xf>
    <xf numFmtId="49" fontId="42" fillId="0" borderId="1" xfId="0" applyNumberFormat="1" applyFont="1" applyBorder="1" applyAlignment="1">
      <alignment horizontal="center" vertical="center" wrapText="1"/>
    </xf>
    <xf numFmtId="0" fontId="42" fillId="3" borderId="1" xfId="11" applyFont="1" applyFill="1" applyBorder="1" applyAlignment="1">
      <alignment horizontal="left" vertical="center" wrapText="1"/>
    </xf>
    <xf numFmtId="0" fontId="41" fillId="0" borderId="3" xfId="11" applyFont="1" applyBorder="1" applyAlignment="1">
      <alignment horizontal="center"/>
    </xf>
    <xf numFmtId="0" fontId="41" fillId="0" borderId="3" xfId="173" applyFont="1" applyBorder="1" applyAlignment="1">
      <alignment vertical="center"/>
    </xf>
    <xf numFmtId="0" fontId="41" fillId="0" borderId="3" xfId="11" applyFont="1" applyBorder="1" applyAlignment="1">
      <alignment vertical="center"/>
    </xf>
    <xf numFmtId="164" fontId="41" fillId="0" borderId="3" xfId="30" applyFont="1" applyFill="1" applyBorder="1" applyAlignment="1">
      <alignment vertical="center"/>
    </xf>
    <xf numFmtId="164" fontId="41" fillId="0" borderId="3" xfId="25" applyFont="1" applyFill="1" applyBorder="1" applyAlignment="1">
      <alignment horizontal="right" vertical="center"/>
    </xf>
    <xf numFmtId="0" fontId="41" fillId="0" borderId="1" xfId="11" applyFont="1" applyBorder="1" applyAlignment="1">
      <alignment horizontal="center" vertical="center" wrapText="1"/>
    </xf>
    <xf numFmtId="0" fontId="42" fillId="3" borderId="1" xfId="11" applyFont="1" applyFill="1" applyBorder="1" applyAlignment="1">
      <alignment horizontal="center" vertical="center" wrapText="1"/>
    </xf>
    <xf numFmtId="0" fontId="42" fillId="3" borderId="1" xfId="173" applyFont="1" applyFill="1" applyBorder="1" applyAlignment="1">
      <alignment horizontal="center" vertical="center" wrapText="1"/>
    </xf>
    <xf numFmtId="4" fontId="42" fillId="0" borderId="1" xfId="173" applyNumberFormat="1" applyFont="1" applyBorder="1" applyAlignment="1">
      <alignment horizontal="center" vertical="center" wrapText="1"/>
    </xf>
    <xf numFmtId="0" fontId="41" fillId="0" borderId="1" xfId="173" applyFont="1" applyBorder="1" applyAlignment="1">
      <alignment horizontal="left" vertical="center" wrapText="1"/>
    </xf>
    <xf numFmtId="0" fontId="42" fillId="0" borderId="23" xfId="173" applyFont="1" applyBorder="1" applyAlignment="1">
      <alignment horizontal="center" vertical="center" wrapText="1"/>
    </xf>
    <xf numFmtId="49" fontId="42" fillId="0" borderId="23" xfId="173" applyNumberFormat="1" applyFont="1" applyBorder="1" applyAlignment="1">
      <alignment vertical="center" wrapText="1"/>
    </xf>
    <xf numFmtId="0" fontId="42" fillId="0" borderId="4" xfId="0" applyFont="1" applyBorder="1" applyAlignment="1">
      <alignment horizontal="center" vertical="center" wrapText="1"/>
    </xf>
    <xf numFmtId="0" fontId="42" fillId="0" borderId="4" xfId="0" applyFont="1" applyBorder="1" applyAlignment="1">
      <alignment horizontal="left" vertical="center" wrapText="1"/>
    </xf>
    <xf numFmtId="49" fontId="42" fillId="0" borderId="1" xfId="173" applyNumberFormat="1" applyFont="1" applyBorder="1" applyAlignment="1">
      <alignment vertical="center" wrapText="1"/>
    </xf>
    <xf numFmtId="0" fontId="42" fillId="0" borderId="0" xfId="0" applyFont="1" applyAlignment="1">
      <alignment vertical="center" wrapText="1"/>
    </xf>
    <xf numFmtId="164" fontId="42" fillId="0" borderId="0" xfId="25" applyFont="1" applyBorder="1" applyAlignment="1">
      <alignment horizontal="right" vertical="center" wrapText="1"/>
    </xf>
    <xf numFmtId="164" fontId="41" fillId="0" borderId="0" xfId="25" applyFont="1" applyBorder="1" applyAlignment="1">
      <alignment horizontal="right" vertical="center"/>
    </xf>
    <xf numFmtId="49" fontId="41" fillId="4" borderId="5" xfId="0" applyNumberFormat="1" applyFont="1" applyFill="1" applyBorder="1" applyAlignment="1">
      <alignment vertical="center"/>
    </xf>
    <xf numFmtId="49" fontId="41" fillId="4" borderId="23" xfId="0" applyNumberFormat="1" applyFont="1" applyFill="1" applyBorder="1" applyAlignment="1">
      <alignment vertical="center"/>
    </xf>
    <xf numFmtId="0" fontId="42" fillId="4" borderId="23" xfId="0" applyFont="1" applyFill="1" applyBorder="1" applyAlignment="1">
      <alignment vertical="center"/>
    </xf>
    <xf numFmtId="0" fontId="41" fillId="4" borderId="26" xfId="0" applyFont="1" applyFill="1" applyBorder="1" applyAlignment="1">
      <alignment horizontal="right" vertical="center"/>
    </xf>
    <xf numFmtId="164" fontId="42" fillId="4" borderId="1" xfId="25" applyFont="1" applyFill="1" applyBorder="1" applyAlignment="1">
      <alignment horizontal="right" vertical="center"/>
    </xf>
    <xf numFmtId="164" fontId="41" fillId="4" borderId="1" xfId="25" applyFont="1" applyFill="1" applyBorder="1" applyAlignment="1">
      <alignment horizontal="right" vertical="center"/>
    </xf>
    <xf numFmtId="44" fontId="41" fillId="4" borderId="1" xfId="300" applyFont="1" applyFill="1" applyBorder="1" applyAlignment="1">
      <alignment horizontal="right" vertical="center"/>
    </xf>
    <xf numFmtId="0" fontId="41" fillId="0" borderId="0" xfId="0" applyFont="1" applyAlignment="1">
      <alignment horizontal="left" vertical="center" wrapText="1"/>
    </xf>
    <xf numFmtId="164" fontId="42" fillId="0" borderId="0" xfId="30" applyFont="1" applyAlignment="1">
      <alignment horizontal="right" vertical="center"/>
    </xf>
    <xf numFmtId="0" fontId="44" fillId="0" borderId="0" xfId="0" applyFont="1" applyAlignment="1">
      <alignment horizontal="center" vertical="center" wrapText="1"/>
    </xf>
    <xf numFmtId="164" fontId="41" fillId="0" borderId="0" xfId="29" applyFont="1" applyFill="1" applyAlignment="1">
      <alignment vertical="center"/>
    </xf>
    <xf numFmtId="164" fontId="42" fillId="0" borderId="0" xfId="29" applyFont="1" applyFill="1" applyAlignment="1">
      <alignment vertical="center"/>
    </xf>
    <xf numFmtId="164" fontId="42" fillId="0" borderId="0" xfId="25" applyFont="1" applyFill="1" applyAlignment="1">
      <alignment vertical="center"/>
    </xf>
    <xf numFmtId="164" fontId="42" fillId="0" borderId="0" xfId="30" applyFont="1" applyFill="1" applyAlignment="1">
      <alignment horizontal="left" vertical="center"/>
    </xf>
    <xf numFmtId="164" fontId="41" fillId="0" borderId="0" xfId="29" applyFont="1" applyFill="1" applyAlignment="1">
      <alignment horizontal="center" vertical="center"/>
    </xf>
    <xf numFmtId="179" fontId="41" fillId="7" borderId="0" xfId="173" applyNumberFormat="1" applyFont="1" applyFill="1" applyAlignment="1">
      <alignment horizontal="right" vertical="center" indent="1"/>
    </xf>
    <xf numFmtId="44" fontId="6" fillId="0" borderId="0" xfId="0" applyNumberFormat="1" applyFont="1" applyAlignment="1">
      <alignment vertical="center"/>
    </xf>
    <xf numFmtId="0" fontId="1" fillId="0" borderId="0" xfId="301" applyAlignment="1">
      <alignment vertical="center"/>
    </xf>
    <xf numFmtId="43" fontId="1" fillId="0" borderId="1" xfId="302" applyFont="1" applyBorder="1" applyAlignment="1">
      <alignment horizontal="center" vertical="center"/>
    </xf>
    <xf numFmtId="17" fontId="1" fillId="0" borderId="1" xfId="302" applyNumberFormat="1" applyFont="1" applyBorder="1" applyAlignment="1">
      <alignment horizontal="right" vertical="center"/>
    </xf>
    <xf numFmtId="43" fontId="0" fillId="0" borderId="1" xfId="302" applyFont="1" applyBorder="1" applyAlignment="1">
      <alignment horizontal="center" vertical="center"/>
    </xf>
    <xf numFmtId="43" fontId="1" fillId="0" borderId="37" xfId="302" applyFont="1" applyBorder="1" applyAlignment="1">
      <alignment vertical="center"/>
    </xf>
    <xf numFmtId="0" fontId="1" fillId="0" borderId="14" xfId="301" applyBorder="1" applyAlignment="1">
      <alignment horizontal="center" vertical="center"/>
    </xf>
    <xf numFmtId="0" fontId="1" fillId="0" borderId="1" xfId="301" applyBorder="1" applyAlignment="1">
      <alignment horizontal="center" vertical="center"/>
    </xf>
    <xf numFmtId="43" fontId="1" fillId="0" borderId="1" xfId="302" applyFont="1" applyBorder="1" applyAlignment="1">
      <alignment vertical="center"/>
    </xf>
    <xf numFmtId="43" fontId="1" fillId="0" borderId="26" xfId="302" applyFont="1" applyBorder="1" applyAlignment="1">
      <alignment vertical="center"/>
    </xf>
    <xf numFmtId="9" fontId="1" fillId="0" borderId="1" xfId="303" applyFont="1" applyFill="1" applyBorder="1" applyAlignment="1">
      <alignment horizontal="center" vertical="center"/>
    </xf>
    <xf numFmtId="44" fontId="1" fillId="0" borderId="1" xfId="304" applyFont="1" applyFill="1" applyBorder="1" applyAlignment="1">
      <alignment horizontal="center" vertical="center"/>
    </xf>
    <xf numFmtId="44" fontId="1" fillId="0" borderId="19" xfId="304" applyFont="1" applyFill="1" applyBorder="1" applyAlignment="1">
      <alignment horizontal="center" vertical="center"/>
    </xf>
    <xf numFmtId="0" fontId="1" fillId="0" borderId="14" xfId="301" applyBorder="1" applyAlignment="1">
      <alignment vertical="center"/>
    </xf>
    <xf numFmtId="0" fontId="1" fillId="0" borderId="1" xfId="301" applyBorder="1" applyAlignment="1">
      <alignment horizontal="justify" vertical="center" wrapText="1"/>
    </xf>
    <xf numFmtId="10" fontId="49" fillId="0" borderId="1" xfId="303" applyNumberFormat="1" applyFont="1" applyBorder="1" applyAlignment="1">
      <alignment horizontal="center" vertical="center"/>
    </xf>
    <xf numFmtId="9" fontId="1" fillId="0" borderId="26" xfId="303" applyFont="1" applyBorder="1" applyAlignment="1">
      <alignment horizontal="center" vertical="center"/>
    </xf>
    <xf numFmtId="44" fontId="1" fillId="0" borderId="1" xfId="304" applyFont="1" applyBorder="1" applyAlignment="1">
      <alignment vertical="center"/>
    </xf>
    <xf numFmtId="9" fontId="1" fillId="0" borderId="1" xfId="303" applyFont="1" applyBorder="1" applyAlignment="1">
      <alignment horizontal="center" vertical="center"/>
    </xf>
    <xf numFmtId="44" fontId="1" fillId="0" borderId="19" xfId="304" applyFont="1" applyBorder="1" applyAlignment="1">
      <alignment vertical="center"/>
    </xf>
    <xf numFmtId="0" fontId="1" fillId="0" borderId="1" xfId="301" applyBorder="1" applyAlignment="1">
      <alignment vertical="center"/>
    </xf>
    <xf numFmtId="44" fontId="1" fillId="0" borderId="1" xfId="301" applyNumberFormat="1" applyBorder="1" applyAlignment="1">
      <alignment vertical="center"/>
    </xf>
    <xf numFmtId="0" fontId="1" fillId="0" borderId="19" xfId="301" applyBorder="1" applyAlignment="1">
      <alignment vertical="center"/>
    </xf>
    <xf numFmtId="0" fontId="0" fillId="0" borderId="14" xfId="301" applyFont="1" applyBorder="1" applyAlignment="1">
      <alignment vertical="center"/>
    </xf>
    <xf numFmtId="0" fontId="1" fillId="0" borderId="26" xfId="301" applyBorder="1" applyAlignment="1">
      <alignment horizontal="center" vertical="center"/>
    </xf>
    <xf numFmtId="10" fontId="49" fillId="0" borderId="1" xfId="303" applyNumberFormat="1" applyFont="1" applyFill="1" applyBorder="1" applyAlignment="1">
      <alignment horizontal="center" vertical="center"/>
    </xf>
    <xf numFmtId="43" fontId="1" fillId="0" borderId="1" xfId="302" applyFont="1" applyFill="1" applyBorder="1" applyAlignment="1">
      <alignment vertical="center"/>
    </xf>
    <xf numFmtId="0" fontId="1" fillId="0" borderId="1" xfId="303" applyNumberFormat="1" applyFont="1" applyFill="1" applyBorder="1" applyAlignment="1">
      <alignment horizontal="center" vertical="center"/>
    </xf>
    <xf numFmtId="0" fontId="1" fillId="0" borderId="1" xfId="304" applyNumberFormat="1" applyFont="1" applyFill="1" applyBorder="1" applyAlignment="1">
      <alignment vertical="center"/>
    </xf>
    <xf numFmtId="44" fontId="1" fillId="0" borderId="1" xfId="304" applyFont="1" applyFill="1" applyBorder="1" applyAlignment="1">
      <alignment vertical="center"/>
    </xf>
    <xf numFmtId="44" fontId="1" fillId="0" borderId="19" xfId="304" applyFont="1" applyFill="1" applyBorder="1" applyAlignment="1">
      <alignment vertical="center"/>
    </xf>
    <xf numFmtId="10" fontId="1" fillId="0" borderId="1" xfId="304" applyNumberFormat="1" applyFont="1" applyFill="1" applyBorder="1" applyAlignment="1">
      <alignment vertical="center"/>
    </xf>
    <xf numFmtId="9" fontId="0" fillId="0" borderId="1" xfId="303" applyFont="1" applyFill="1" applyBorder="1" applyAlignment="1">
      <alignment horizontal="center" vertical="center"/>
    </xf>
    <xf numFmtId="10" fontId="1" fillId="0" borderId="1" xfId="303" applyNumberFormat="1" applyFont="1" applyFill="1" applyBorder="1" applyAlignment="1">
      <alignment horizontal="center" vertical="center"/>
    </xf>
    <xf numFmtId="0" fontId="1" fillId="0" borderId="1" xfId="303" applyNumberFormat="1" applyFont="1" applyBorder="1" applyAlignment="1">
      <alignment horizontal="center" vertical="center"/>
    </xf>
    <xf numFmtId="0" fontId="1" fillId="0" borderId="1" xfId="304" applyNumberFormat="1" applyFont="1" applyBorder="1" applyAlignment="1">
      <alignment vertical="center"/>
    </xf>
    <xf numFmtId="10" fontId="1" fillId="0" borderId="1" xfId="304" applyNumberFormat="1" applyFont="1" applyBorder="1" applyAlignment="1">
      <alignment vertical="center"/>
    </xf>
    <xf numFmtId="0" fontId="1" fillId="8" borderId="14" xfId="301" applyFill="1" applyBorder="1" applyAlignment="1">
      <alignment vertical="center"/>
    </xf>
    <xf numFmtId="0" fontId="45" fillId="8" borderId="1" xfId="301" applyFont="1" applyFill="1" applyBorder="1" applyAlignment="1">
      <alignment vertical="center"/>
    </xf>
    <xf numFmtId="9" fontId="45" fillId="8" borderId="1" xfId="303" applyFont="1" applyFill="1" applyBorder="1" applyAlignment="1">
      <alignment horizontal="center" vertical="center"/>
    </xf>
    <xf numFmtId="43" fontId="45" fillId="8" borderId="1" xfId="302" applyFont="1" applyFill="1" applyBorder="1" applyAlignment="1">
      <alignment vertical="center"/>
    </xf>
    <xf numFmtId="43" fontId="1" fillId="9" borderId="1" xfId="302" applyFont="1" applyFill="1" applyBorder="1" applyAlignment="1">
      <alignment vertical="center"/>
    </xf>
    <xf numFmtId="10" fontId="1" fillId="0" borderId="1" xfId="303" applyNumberFormat="1" applyFont="1" applyBorder="1" applyAlignment="1">
      <alignment horizontal="center" vertical="center"/>
    </xf>
    <xf numFmtId="0" fontId="45" fillId="8" borderId="39" xfId="301" applyFont="1" applyFill="1" applyBorder="1" applyAlignment="1">
      <alignment vertical="center"/>
    </xf>
    <xf numFmtId="0" fontId="1" fillId="0" borderId="7" xfId="301" applyBorder="1" applyAlignment="1">
      <alignment vertical="center"/>
    </xf>
    <xf numFmtId="43" fontId="1" fillId="0" borderId="0" xfId="302" applyFont="1" applyBorder="1" applyAlignment="1">
      <alignment horizontal="center" vertical="center"/>
    </xf>
    <xf numFmtId="43" fontId="1" fillId="0" borderId="0" xfId="302" applyFont="1" applyBorder="1" applyAlignment="1">
      <alignment vertical="center"/>
    </xf>
    <xf numFmtId="9" fontId="1" fillId="0" borderId="0" xfId="303" applyFont="1" applyBorder="1" applyAlignment="1">
      <alignment horizontal="center" vertical="center"/>
    </xf>
    <xf numFmtId="44" fontId="1" fillId="0" borderId="0" xfId="304" applyFont="1" applyBorder="1" applyAlignment="1">
      <alignment vertical="center"/>
    </xf>
    <xf numFmtId="44" fontId="1" fillId="0" borderId="8" xfId="304" applyFont="1" applyBorder="1" applyAlignment="1">
      <alignment vertical="center"/>
    </xf>
    <xf numFmtId="0" fontId="46" fillId="0" borderId="0" xfId="301" applyFont="1"/>
    <xf numFmtId="0" fontId="46" fillId="0" borderId="0" xfId="301" applyFont="1" applyAlignment="1">
      <alignment horizontal="left"/>
    </xf>
    <xf numFmtId="44" fontId="47" fillId="0" borderId="0" xfId="304" applyFont="1" applyBorder="1"/>
    <xf numFmtId="0" fontId="1" fillId="0" borderId="0" xfId="301"/>
    <xf numFmtId="0" fontId="1" fillId="0" borderId="8" xfId="301" applyBorder="1"/>
    <xf numFmtId="0" fontId="1" fillId="0" borderId="0" xfId="301" applyAlignment="1">
      <alignment horizontal="left" vertical="center"/>
    </xf>
    <xf numFmtId="0" fontId="1" fillId="0" borderId="9" xfId="301" applyBorder="1" applyAlignment="1">
      <alignment vertical="center"/>
    </xf>
    <xf numFmtId="0" fontId="1" fillId="0" borderId="10" xfId="301" applyBorder="1" applyAlignment="1">
      <alignment vertical="center"/>
    </xf>
    <xf numFmtId="43" fontId="1" fillId="0" borderId="10" xfId="302" applyFont="1" applyBorder="1" applyAlignment="1">
      <alignment horizontal="center" vertical="center"/>
    </xf>
    <xf numFmtId="43" fontId="1" fillId="0" borderId="10" xfId="302" applyFont="1" applyBorder="1" applyAlignment="1">
      <alignment vertical="center"/>
    </xf>
    <xf numFmtId="9" fontId="1" fillId="0" borderId="10" xfId="303" applyFont="1" applyBorder="1" applyAlignment="1">
      <alignment horizontal="center" vertical="center"/>
    </xf>
    <xf numFmtId="44" fontId="1" fillId="0" borderId="11" xfId="304" applyFont="1" applyBorder="1" applyAlignment="1">
      <alignment vertical="center"/>
    </xf>
    <xf numFmtId="43" fontId="1" fillId="0" borderId="0" xfId="302" applyFont="1" applyAlignment="1">
      <alignment horizontal="center" vertical="center"/>
    </xf>
    <xf numFmtId="43" fontId="1" fillId="0" borderId="0" xfId="302" applyFont="1" applyAlignment="1">
      <alignment vertical="center"/>
    </xf>
    <xf numFmtId="9" fontId="1" fillId="0" borderId="0" xfId="303" applyFont="1" applyAlignment="1">
      <alignment horizontal="center" vertical="center"/>
    </xf>
    <xf numFmtId="44" fontId="1" fillId="0" borderId="0" xfId="304" applyFont="1" applyAlignment="1">
      <alignment vertical="center"/>
    </xf>
    <xf numFmtId="0" fontId="47" fillId="0" borderId="7" xfId="301" applyFont="1" applyBorder="1"/>
    <xf numFmtId="0" fontId="1" fillId="0" borderId="30" xfId="301" applyBorder="1" applyAlignment="1">
      <alignment vertical="center"/>
    </xf>
    <xf numFmtId="43" fontId="1" fillId="0" borderId="30" xfId="302" applyFont="1" applyBorder="1" applyAlignment="1">
      <alignment vertical="center"/>
    </xf>
    <xf numFmtId="17" fontId="6" fillId="0" borderId="1" xfId="302" applyNumberFormat="1" applyFont="1" applyBorder="1" applyAlignment="1">
      <alignment horizontal="right" vertical="center"/>
    </xf>
    <xf numFmtId="0" fontId="6" fillId="0" borderId="40" xfId="183" applyBorder="1"/>
    <xf numFmtId="0" fontId="6" fillId="0" borderId="41" xfId="183" applyBorder="1"/>
    <xf numFmtId="0" fontId="6" fillId="0" borderId="34" xfId="183" applyBorder="1"/>
    <xf numFmtId="0" fontId="6" fillId="0" borderId="0" xfId="183"/>
    <xf numFmtId="0" fontId="6" fillId="0" borderId="32" xfId="183" applyBorder="1"/>
    <xf numFmtId="0" fontId="6" fillId="0" borderId="42" xfId="183" applyBorder="1"/>
    <xf numFmtId="0" fontId="50" fillId="0" borderId="0" xfId="183" applyFont="1"/>
    <xf numFmtId="0" fontId="6" fillId="0" borderId="5" xfId="183" applyBorder="1"/>
    <xf numFmtId="14" fontId="6" fillId="0" borderId="23" xfId="183" applyNumberFormat="1" applyBorder="1" applyAlignment="1">
      <alignment horizontal="left" vertical="center"/>
    </xf>
    <xf numFmtId="0" fontId="8" fillId="0" borderId="13" xfId="183" applyFont="1" applyBorder="1" applyAlignment="1">
      <alignment horizontal="center" vertical="center"/>
    </xf>
    <xf numFmtId="4" fontId="8" fillId="0" borderId="13" xfId="183" applyNumberFormat="1" applyFont="1" applyBorder="1" applyAlignment="1">
      <alignment horizontal="center" vertical="center" wrapText="1"/>
    </xf>
    <xf numFmtId="0" fontId="6" fillId="0" borderId="1" xfId="183" applyFont="1" applyBorder="1" applyAlignment="1">
      <alignment horizontal="center" vertical="center"/>
    </xf>
    <xf numFmtId="10" fontId="6" fillId="10" borderId="1" xfId="183" applyNumberFormat="1" applyFont="1" applyFill="1" applyBorder="1" applyAlignment="1" applyProtection="1">
      <alignment horizontal="center" vertical="center"/>
      <protection locked="0"/>
    </xf>
    <xf numFmtId="4" fontId="8" fillId="0" borderId="1" xfId="183" applyNumberFormat="1" applyFont="1" applyBorder="1" applyAlignment="1">
      <alignment horizontal="center" vertical="center"/>
    </xf>
    <xf numFmtId="10" fontId="6" fillId="0" borderId="2" xfId="183" applyNumberFormat="1" applyFont="1" applyBorder="1" applyAlignment="1">
      <alignment horizontal="center" vertical="center"/>
    </xf>
    <xf numFmtId="2" fontId="6" fillId="0" borderId="0" xfId="183" applyNumberFormat="1"/>
    <xf numFmtId="10" fontId="6" fillId="0" borderId="1" xfId="183" applyNumberFormat="1" applyFont="1" applyBorder="1" applyAlignment="1">
      <alignment horizontal="center" vertical="center"/>
    </xf>
    <xf numFmtId="10" fontId="6" fillId="2" borderId="1" xfId="183" applyNumberFormat="1" applyFont="1" applyFill="1" applyBorder="1" applyAlignment="1">
      <alignment horizontal="center" vertical="center"/>
    </xf>
    <xf numFmtId="10" fontId="6" fillId="0" borderId="1" xfId="183" applyNumberFormat="1" applyFont="1" applyBorder="1" applyAlignment="1">
      <alignment horizontal="center" vertical="center" wrapText="1"/>
    </xf>
    <xf numFmtId="0" fontId="6" fillId="0" borderId="2" xfId="183" applyFont="1" applyBorder="1" applyAlignment="1">
      <alignment horizontal="center" vertical="center" wrapText="1"/>
    </xf>
    <xf numFmtId="4" fontId="8" fillId="0" borderId="2" xfId="183" applyNumberFormat="1" applyFont="1" applyBorder="1" applyAlignment="1">
      <alignment horizontal="center" vertical="center"/>
    </xf>
    <xf numFmtId="0" fontId="8" fillId="0" borderId="28" xfId="183" applyFont="1" applyBorder="1" applyAlignment="1">
      <alignment horizontal="center" vertical="center" wrapText="1"/>
    </xf>
    <xf numFmtId="10" fontId="51" fillId="0" borderId="48" xfId="183" applyNumberFormat="1" applyFont="1" applyBorder="1" applyAlignment="1">
      <alignment horizontal="center" vertical="center"/>
    </xf>
    <xf numFmtId="4" fontId="8" fillId="0" borderId="27" xfId="183" applyNumberFormat="1" applyFont="1" applyBorder="1" applyAlignment="1">
      <alignment horizontal="center" vertical="center"/>
    </xf>
    <xf numFmtId="2" fontId="52" fillId="0" borderId="24" xfId="183" applyNumberFormat="1" applyFont="1" applyBorder="1" applyAlignment="1">
      <alignment horizontal="center" vertical="center"/>
    </xf>
    <xf numFmtId="0" fontId="53" fillId="0" borderId="40" xfId="183" applyFont="1" applyBorder="1" applyAlignment="1">
      <alignment horizontal="center" vertical="top"/>
    </xf>
    <xf numFmtId="0" fontId="53" fillId="0" borderId="41" xfId="183" applyFont="1" applyBorder="1" applyAlignment="1">
      <alignment horizontal="center" vertical="top"/>
    </xf>
    <xf numFmtId="0" fontId="53" fillId="0" borderId="34" xfId="183" applyFont="1" applyBorder="1" applyAlignment="1">
      <alignment horizontal="center" vertical="top"/>
    </xf>
    <xf numFmtId="0" fontId="8" fillId="0" borderId="0" xfId="183" applyFont="1" applyAlignment="1">
      <alignment horizontal="center"/>
    </xf>
    <xf numFmtId="0" fontId="8" fillId="0" borderId="42" xfId="183" applyFont="1" applyBorder="1" applyAlignment="1">
      <alignment horizontal="center"/>
    </xf>
    <xf numFmtId="0" fontId="8" fillId="0" borderId="1" xfId="183" applyFont="1" applyBorder="1" applyAlignment="1">
      <alignment horizontal="center"/>
    </xf>
    <xf numFmtId="10" fontId="52" fillId="0" borderId="1" xfId="183" applyNumberFormat="1" applyFont="1" applyBorder="1" applyAlignment="1">
      <alignment horizontal="center"/>
    </xf>
    <xf numFmtId="0" fontId="8" fillId="0" borderId="1" xfId="183" applyFont="1" applyBorder="1" applyAlignment="1">
      <alignment horizontal="center" vertical="center" wrapText="1"/>
    </xf>
    <xf numFmtId="0" fontId="6" fillId="3" borderId="0" xfId="183" applyFill="1"/>
    <xf numFmtId="0" fontId="6" fillId="3" borderId="42" xfId="183" applyFill="1" applyBorder="1"/>
    <xf numFmtId="0" fontId="6" fillId="3" borderId="32" xfId="183" applyFill="1" applyBorder="1"/>
    <xf numFmtId="0" fontId="6" fillId="3" borderId="32" xfId="183" applyFill="1" applyBorder="1" applyAlignment="1" applyProtection="1">
      <alignment wrapText="1"/>
      <protection locked="0"/>
    </xf>
    <xf numFmtId="0" fontId="6" fillId="3" borderId="0" xfId="183" applyFill="1" applyAlignment="1" applyProtection="1">
      <alignment wrapText="1"/>
      <protection locked="0"/>
    </xf>
    <xf numFmtId="0" fontId="6" fillId="3" borderId="42" xfId="183" applyFill="1" applyBorder="1" applyAlignment="1" applyProtection="1">
      <alignment wrapText="1"/>
      <protection locked="0"/>
    </xf>
    <xf numFmtId="0" fontId="6" fillId="0" borderId="35" xfId="183" applyBorder="1"/>
    <xf numFmtId="0" fontId="6" fillId="0" borderId="30" xfId="183" applyBorder="1"/>
    <xf numFmtId="0" fontId="6" fillId="0" borderId="37" xfId="183" applyBorder="1"/>
    <xf numFmtId="0" fontId="42" fillId="3" borderId="7" xfId="11" applyFont="1" applyFill="1" applyBorder="1" applyAlignment="1" applyProtection="1">
      <alignment horizontal="left" vertical="center"/>
      <protection locked="0"/>
    </xf>
    <xf numFmtId="0" fontId="42" fillId="3" borderId="0" xfId="11" applyFont="1" applyFill="1" applyAlignment="1" applyProtection="1">
      <alignment horizontal="left" vertical="center"/>
      <protection locked="0"/>
    </xf>
    <xf numFmtId="0" fontId="42" fillId="3" borderId="8" xfId="11" applyFont="1" applyFill="1" applyBorder="1" applyAlignment="1" applyProtection="1">
      <alignment horizontal="left" vertical="center"/>
      <protection locked="0"/>
    </xf>
    <xf numFmtId="0" fontId="42" fillId="3" borderId="9" xfId="11" applyFont="1" applyFill="1" applyBorder="1" applyAlignment="1" applyProtection="1">
      <alignment horizontal="left" vertical="center"/>
      <protection locked="0"/>
    </xf>
    <xf numFmtId="0" fontId="42" fillId="3" borderId="10" xfId="11" applyFont="1" applyFill="1" applyBorder="1" applyAlignment="1" applyProtection="1">
      <alignment horizontal="left" vertical="center"/>
      <protection locked="0"/>
    </xf>
    <xf numFmtId="0" fontId="42" fillId="3" borderId="11" xfId="11" applyFont="1" applyFill="1" applyBorder="1" applyAlignment="1" applyProtection="1">
      <alignment horizontal="left" vertical="center"/>
      <protection locked="0"/>
    </xf>
    <xf numFmtId="0" fontId="12" fillId="0" borderId="20" xfId="11" applyFont="1" applyBorder="1" applyAlignment="1">
      <alignment horizontal="center" vertical="center" wrapText="1"/>
    </xf>
    <xf numFmtId="0" fontId="12" fillId="0" borderId="21" xfId="11" applyFont="1" applyBorder="1" applyAlignment="1">
      <alignment horizontal="center" vertical="center" wrapText="1"/>
    </xf>
    <xf numFmtId="0" fontId="12" fillId="0" borderId="22" xfId="11" applyFont="1" applyBorder="1" applyAlignment="1">
      <alignment horizontal="center" vertical="center" wrapText="1"/>
    </xf>
    <xf numFmtId="0" fontId="12" fillId="0" borderId="7" xfId="11" applyFont="1" applyBorder="1" applyAlignment="1">
      <alignment horizontal="center" vertical="center" wrapText="1"/>
    </xf>
    <xf numFmtId="0" fontId="12" fillId="0" borderId="0" xfId="11" applyFont="1" applyAlignment="1">
      <alignment horizontal="center" vertical="center" wrapText="1"/>
    </xf>
    <xf numFmtId="0" fontId="12" fillId="0" borderId="8" xfId="11" applyFont="1" applyBorder="1" applyAlignment="1">
      <alignment horizontal="center" vertical="center" wrapText="1"/>
    </xf>
    <xf numFmtId="0" fontId="12" fillId="0" borderId="9" xfId="11" applyFont="1" applyBorder="1" applyAlignment="1">
      <alignment horizontal="center" vertical="center" wrapText="1"/>
    </xf>
    <xf numFmtId="0" fontId="12" fillId="0" borderId="10" xfId="11" applyFont="1" applyBorder="1" applyAlignment="1">
      <alignment horizontal="center" vertical="center" wrapText="1"/>
    </xf>
    <xf numFmtId="0" fontId="12" fillId="0" borderId="11" xfId="11" applyFont="1" applyBorder="1" applyAlignment="1">
      <alignment horizontal="center" vertical="center" wrapText="1"/>
    </xf>
    <xf numFmtId="0" fontId="42" fillId="3" borderId="20" xfId="11" applyFont="1" applyFill="1" applyBorder="1" applyAlignment="1" applyProtection="1">
      <alignment horizontal="left" vertical="justify"/>
      <protection locked="0"/>
    </xf>
    <xf numFmtId="0" fontId="42" fillId="3" borderId="21" xfId="11" applyFont="1" applyFill="1" applyBorder="1" applyAlignment="1" applyProtection="1">
      <alignment horizontal="left" vertical="justify"/>
      <protection locked="0"/>
    </xf>
    <xf numFmtId="0" fontId="42" fillId="3" borderId="22" xfId="11" applyFont="1" applyFill="1" applyBorder="1" applyAlignment="1" applyProtection="1">
      <alignment horizontal="left" vertical="justify"/>
      <protection locked="0"/>
    </xf>
    <xf numFmtId="0" fontId="42" fillId="3" borderId="7" xfId="11" applyFont="1" applyFill="1" applyBorder="1" applyAlignment="1" applyProtection="1">
      <alignment horizontal="left" vertical="justify"/>
      <protection locked="0"/>
    </xf>
    <xf numFmtId="0" fontId="42" fillId="3" borderId="0" xfId="11" applyFont="1" applyFill="1" applyAlignment="1" applyProtection="1">
      <alignment horizontal="left" vertical="justify"/>
      <protection locked="0"/>
    </xf>
    <xf numFmtId="0" fontId="42" fillId="3" borderId="8" xfId="11" applyFont="1" applyFill="1" applyBorder="1" applyAlignment="1" applyProtection="1">
      <alignment horizontal="left" vertical="justify"/>
      <protection locked="0"/>
    </xf>
    <xf numFmtId="0" fontId="41" fillId="0" borderId="5" xfId="11" applyFont="1" applyBorder="1" applyAlignment="1">
      <alignment horizontal="center" vertical="center"/>
    </xf>
    <xf numFmtId="0" fontId="41" fillId="0" borderId="23" xfId="11" applyFont="1" applyBorder="1" applyAlignment="1">
      <alignment horizontal="center" vertical="center"/>
    </xf>
    <xf numFmtId="0" fontId="41" fillId="0" borderId="26" xfId="11" applyFont="1" applyBorder="1" applyAlignment="1">
      <alignment horizontal="center" vertical="center"/>
    </xf>
    <xf numFmtId="0" fontId="1" fillId="0" borderId="3" xfId="301" applyBorder="1" applyAlignment="1">
      <alignment horizontal="center" vertical="center"/>
    </xf>
    <xf numFmtId="0" fontId="1" fillId="0" borderId="38" xfId="301" applyBorder="1" applyAlignment="1">
      <alignment horizontal="center" vertical="center"/>
    </xf>
    <xf numFmtId="0" fontId="45" fillId="8" borderId="5" xfId="301" applyFont="1" applyFill="1" applyBorder="1" applyAlignment="1">
      <alignment horizontal="right" vertical="center"/>
    </xf>
    <xf numFmtId="0" fontId="45" fillId="8" borderId="23" xfId="301" applyFont="1" applyFill="1" applyBorder="1" applyAlignment="1">
      <alignment horizontal="right" vertical="center"/>
    </xf>
    <xf numFmtId="0" fontId="45" fillId="8" borderId="26" xfId="301" applyFont="1" applyFill="1" applyBorder="1" applyAlignment="1">
      <alignment horizontal="right" vertical="center"/>
    </xf>
    <xf numFmtId="0" fontId="48" fillId="0" borderId="20" xfId="301" applyFont="1" applyBorder="1" applyAlignment="1">
      <alignment horizontal="center" vertical="center"/>
    </xf>
    <xf numFmtId="0" fontId="48" fillId="0" borderId="21" xfId="301" applyFont="1" applyBorder="1" applyAlignment="1">
      <alignment horizontal="center" vertical="center"/>
    </xf>
    <xf numFmtId="0" fontId="48" fillId="0" borderId="22" xfId="301" applyFont="1" applyBorder="1" applyAlignment="1">
      <alignment horizontal="center" vertical="center"/>
    </xf>
    <xf numFmtId="0" fontId="48" fillId="0" borderId="7" xfId="301" applyFont="1" applyBorder="1" applyAlignment="1">
      <alignment horizontal="center" vertical="center"/>
    </xf>
    <xf numFmtId="0" fontId="48" fillId="0" borderId="0" xfId="301" applyFont="1" applyAlignment="1">
      <alignment horizontal="center" vertical="center"/>
    </xf>
    <xf numFmtId="0" fontId="48" fillId="0" borderId="8" xfId="301" applyFont="1" applyBorder="1" applyAlignment="1">
      <alignment horizontal="center" vertical="center"/>
    </xf>
    <xf numFmtId="0" fontId="48" fillId="0" borderId="29" xfId="301" applyFont="1" applyBorder="1" applyAlignment="1">
      <alignment horizontal="center" vertical="center"/>
    </xf>
    <xf numFmtId="0" fontId="48" fillId="0" borderId="30" xfId="301" applyFont="1" applyBorder="1" applyAlignment="1">
      <alignment horizontal="center" vertical="center"/>
    </xf>
    <xf numFmtId="0" fontId="0" fillId="0" borderId="31" xfId="301" applyFont="1" applyBorder="1" applyAlignment="1">
      <alignment horizontal="left" vertical="center" wrapText="1"/>
    </xf>
    <xf numFmtId="0" fontId="1" fillId="0" borderId="26" xfId="301" applyBorder="1" applyAlignment="1">
      <alignment horizontal="left" vertical="center" wrapText="1"/>
    </xf>
    <xf numFmtId="43" fontId="1" fillId="0" borderId="32" xfId="302" applyFont="1" applyBorder="1" applyAlignment="1">
      <alignment horizontal="center" vertical="center" wrapText="1"/>
    </xf>
    <xf numFmtId="43" fontId="1" fillId="0" borderId="0" xfId="302" applyFont="1" applyBorder="1" applyAlignment="1">
      <alignment horizontal="center" vertical="center"/>
    </xf>
    <xf numFmtId="43" fontId="1" fillId="0" borderId="8" xfId="302" applyFont="1" applyBorder="1" applyAlignment="1">
      <alignment horizontal="center" vertical="center"/>
    </xf>
    <xf numFmtId="43" fontId="1" fillId="0" borderId="35" xfId="302" applyFont="1" applyBorder="1" applyAlignment="1">
      <alignment horizontal="center" vertical="center"/>
    </xf>
    <xf numFmtId="43" fontId="1" fillId="0" borderId="30" xfId="302" applyFont="1" applyBorder="1" applyAlignment="1">
      <alignment horizontal="center" vertical="center"/>
    </xf>
    <xf numFmtId="43" fontId="1" fillId="0" borderId="36" xfId="302" applyFont="1" applyBorder="1" applyAlignment="1">
      <alignment horizontal="center" vertical="center"/>
    </xf>
    <xf numFmtId="0" fontId="0" fillId="0" borderId="33" xfId="301" applyFont="1" applyBorder="1" applyAlignment="1">
      <alignment horizontal="left" vertical="center" wrapText="1"/>
    </xf>
    <xf numFmtId="0" fontId="1" fillId="0" borderId="34" xfId="301" applyBorder="1" applyAlignment="1">
      <alignment horizontal="left" vertical="center" wrapText="1"/>
    </xf>
    <xf numFmtId="0" fontId="1" fillId="0" borderId="29" xfId="301" applyBorder="1" applyAlignment="1">
      <alignment horizontal="left" vertical="center" wrapText="1"/>
    </xf>
    <xf numFmtId="0" fontId="1" fillId="0" borderId="37" xfId="301" applyBorder="1" applyAlignment="1">
      <alignment horizontal="left" vertical="center" wrapText="1"/>
    </xf>
    <xf numFmtId="0" fontId="6" fillId="3" borderId="0" xfId="183" applyFill="1" applyAlignment="1">
      <alignment horizontal="left"/>
    </xf>
    <xf numFmtId="0" fontId="6" fillId="3" borderId="42" xfId="183" applyFill="1" applyBorder="1" applyAlignment="1">
      <alignment horizontal="left"/>
    </xf>
    <xf numFmtId="0" fontId="6" fillId="3" borderId="0" xfId="183" applyFill="1" applyAlignment="1">
      <alignment horizontal="center"/>
    </xf>
    <xf numFmtId="0" fontId="6" fillId="3" borderId="0" xfId="183" applyFill="1" applyAlignment="1" applyProtection="1">
      <alignment horizontal="center" vertical="center" wrapText="1"/>
      <protection locked="0"/>
    </xf>
    <xf numFmtId="0" fontId="6" fillId="0" borderId="5" xfId="183" applyFont="1" applyBorder="1" applyAlignment="1">
      <alignment horizontal="center" vertical="center" wrapText="1"/>
    </xf>
    <xf numFmtId="0" fontId="6" fillId="0" borderId="26" xfId="183" applyFont="1" applyBorder="1" applyAlignment="1">
      <alignment horizontal="center" vertical="center" wrapText="1"/>
    </xf>
    <xf numFmtId="0" fontId="6" fillId="0" borderId="47" xfId="183" applyBorder="1" applyAlignment="1">
      <alignment horizontal="center" vertical="center" wrapText="1"/>
    </xf>
    <xf numFmtId="0" fontId="6" fillId="0" borderId="46" xfId="183" applyBorder="1" applyAlignment="1">
      <alignment horizontal="center" vertical="center" wrapText="1"/>
    </xf>
    <xf numFmtId="0" fontId="8" fillId="0" borderId="28" xfId="183" applyFont="1" applyBorder="1" applyAlignment="1">
      <alignment horizontal="center" vertical="center" wrapText="1"/>
    </xf>
    <xf numFmtId="0" fontId="8" fillId="0" borderId="27" xfId="183" applyFont="1" applyBorder="1" applyAlignment="1">
      <alignment horizontal="center" vertical="center" wrapText="1"/>
    </xf>
    <xf numFmtId="0" fontId="53" fillId="0" borderId="5" xfId="183" applyFont="1" applyBorder="1" applyAlignment="1">
      <alignment horizontal="center" vertical="top"/>
    </xf>
    <xf numFmtId="0" fontId="53" fillId="0" borderId="23" xfId="183" applyFont="1" applyBorder="1" applyAlignment="1">
      <alignment horizontal="center" vertical="top"/>
    </xf>
    <xf numFmtId="0" fontId="53" fillId="0" borderId="26" xfId="183" applyFont="1" applyBorder="1" applyAlignment="1">
      <alignment horizontal="center" vertical="top"/>
    </xf>
    <xf numFmtId="0" fontId="54" fillId="0" borderId="1" xfId="183" applyFont="1" applyBorder="1" applyAlignment="1">
      <alignment horizontal="left" vertical="top" wrapText="1"/>
    </xf>
    <xf numFmtId="0" fontId="6" fillId="3" borderId="0" xfId="183" applyFill="1" applyAlignment="1" applyProtection="1">
      <alignment horizontal="left" wrapText="1"/>
      <protection locked="0"/>
    </xf>
    <xf numFmtId="0" fontId="6" fillId="3" borderId="42" xfId="183" applyFill="1" applyBorder="1" applyAlignment="1" applyProtection="1">
      <alignment horizontal="left" wrapText="1"/>
      <protection locked="0"/>
    </xf>
    <xf numFmtId="0" fontId="6" fillId="0" borderId="5" xfId="183" applyBorder="1" applyAlignment="1">
      <alignment horizontal="center" vertical="center"/>
    </xf>
    <xf numFmtId="0" fontId="6" fillId="0" borderId="26" xfId="183" applyBorder="1" applyAlignment="1">
      <alignment horizontal="center" vertical="center"/>
    </xf>
    <xf numFmtId="0" fontId="6" fillId="0" borderId="5" xfId="183" applyBorder="1" applyAlignment="1">
      <alignment horizontal="center" vertical="center" wrapText="1"/>
    </xf>
    <xf numFmtId="0" fontId="6" fillId="0" borderId="26" xfId="183" applyBorder="1" applyAlignment="1">
      <alignment horizontal="center" vertical="center" wrapText="1"/>
    </xf>
    <xf numFmtId="0" fontId="6" fillId="0" borderId="43" xfId="183" applyBorder="1" applyAlignment="1">
      <alignment horizontal="left" wrapText="1"/>
    </xf>
    <xf numFmtId="0" fontId="6" fillId="0" borderId="44" xfId="183" applyBorder="1" applyAlignment="1">
      <alignment horizontal="left" wrapText="1"/>
    </xf>
    <xf numFmtId="0" fontId="6" fillId="0" borderId="45" xfId="183" applyBorder="1" applyAlignment="1">
      <alignment horizontal="left" wrapText="1"/>
    </xf>
    <xf numFmtId="10" fontId="6" fillId="10" borderId="13" xfId="183" applyNumberFormat="1" applyFill="1" applyBorder="1" applyAlignment="1" applyProtection="1">
      <alignment horizontal="center" vertical="center"/>
      <protection locked="0"/>
    </xf>
    <xf numFmtId="0" fontId="6" fillId="0" borderId="16" xfId="183" applyBorder="1" applyAlignment="1">
      <alignment horizontal="left"/>
    </xf>
    <xf numFmtId="0" fontId="6" fillId="0" borderId="46" xfId="183" applyBorder="1" applyAlignment="1">
      <alignment horizontal="left"/>
    </xf>
    <xf numFmtId="10" fontId="6" fillId="10" borderId="16" xfId="183" applyNumberFormat="1" applyFill="1" applyBorder="1" applyAlignment="1" applyProtection="1">
      <alignment horizontal="center" vertical="center"/>
      <protection locked="0"/>
    </xf>
    <xf numFmtId="0" fontId="8" fillId="0" borderId="43" xfId="183" applyFont="1" applyBorder="1" applyAlignment="1">
      <alignment horizontal="center" vertical="center"/>
    </xf>
    <xf numFmtId="0" fontId="8" fillId="0" borderId="45" xfId="183" applyFont="1" applyBorder="1" applyAlignment="1">
      <alignment horizontal="center" vertical="center"/>
    </xf>
    <xf numFmtId="0" fontId="6" fillId="0" borderId="23" xfId="183" applyBorder="1" applyAlignment="1">
      <alignment horizontal="left"/>
    </xf>
    <xf numFmtId="0" fontId="6" fillId="0" borderId="26" xfId="183" applyBorder="1" applyAlignment="1">
      <alignment horizontal="left"/>
    </xf>
    <xf numFmtId="0" fontId="6" fillId="0" borderId="23" xfId="183" applyBorder="1" applyAlignment="1">
      <alignment horizontal="left" vertical="center" wrapText="1"/>
    </xf>
    <xf numFmtId="0" fontId="6" fillId="0" borderId="26" xfId="183" applyBorder="1" applyAlignment="1">
      <alignment horizontal="left" vertical="center" wrapText="1"/>
    </xf>
    <xf numFmtId="0" fontId="6" fillId="3" borderId="23" xfId="183" applyFill="1" applyBorder="1" applyAlignment="1" applyProtection="1">
      <alignment horizontal="left"/>
      <protection locked="0"/>
    </xf>
    <xf numFmtId="0" fontId="6" fillId="3" borderId="26" xfId="183" applyFill="1" applyBorder="1" applyAlignment="1" applyProtection="1">
      <alignment horizontal="left"/>
      <protection locked="0"/>
    </xf>
    <xf numFmtId="0" fontId="50" fillId="0" borderId="32" xfId="183" applyFont="1" applyBorder="1" applyAlignment="1">
      <alignment horizontal="center" vertical="center"/>
    </xf>
    <xf numFmtId="0" fontId="50" fillId="0" borderId="0" xfId="183" applyFont="1" applyAlignment="1">
      <alignment horizontal="center" vertical="center"/>
    </xf>
    <xf numFmtId="0" fontId="50" fillId="0" borderId="42" xfId="183" applyFont="1" applyBorder="1" applyAlignment="1">
      <alignment horizontal="center" vertical="center"/>
    </xf>
    <xf numFmtId="0" fontId="6" fillId="0" borderId="43" xfId="183" applyBorder="1" applyAlignment="1">
      <alignment horizontal="left"/>
    </xf>
    <xf numFmtId="0" fontId="6" fillId="0" borderId="44" xfId="183" applyBorder="1" applyAlignment="1">
      <alignment horizontal="left"/>
    </xf>
    <xf numFmtId="0" fontId="6" fillId="0" borderId="45" xfId="183" applyBorder="1" applyAlignment="1">
      <alignment horizontal="left"/>
    </xf>
    <xf numFmtId="181" fontId="8" fillId="10" borderId="16" xfId="305" applyFont="1" applyFill="1" applyBorder="1" applyAlignment="1" applyProtection="1">
      <alignment horizontal="left"/>
      <protection locked="0"/>
    </xf>
    <xf numFmtId="181" fontId="8" fillId="10" borderId="46" xfId="305" applyFont="1" applyFill="1" applyBorder="1" applyAlignment="1" applyProtection="1">
      <alignment horizontal="left"/>
      <protection locked="0"/>
    </xf>
    <xf numFmtId="0" fontId="6" fillId="3" borderId="20" xfId="11" applyFont="1" applyFill="1" applyBorder="1" applyAlignment="1" applyProtection="1">
      <alignment horizontal="left" vertical="justify"/>
      <protection locked="0"/>
    </xf>
    <xf numFmtId="0" fontId="6" fillId="3" borderId="21" xfId="11" applyFont="1" applyFill="1" applyBorder="1" applyAlignment="1" applyProtection="1">
      <alignment horizontal="left" vertical="justify"/>
      <protection locked="0"/>
    </xf>
    <xf numFmtId="0" fontId="6" fillId="3" borderId="22" xfId="11" applyFont="1" applyFill="1" applyBorder="1" applyAlignment="1" applyProtection="1">
      <alignment horizontal="left" vertical="justify"/>
      <protection locked="0"/>
    </xf>
    <xf numFmtId="0" fontId="6" fillId="3" borderId="7" xfId="11" applyFont="1" applyFill="1" applyBorder="1" applyAlignment="1" applyProtection="1">
      <alignment horizontal="left" vertical="justify"/>
      <protection locked="0"/>
    </xf>
    <xf numFmtId="0" fontId="6" fillId="3" borderId="0" xfId="11" applyFont="1" applyFill="1" applyAlignment="1" applyProtection="1">
      <alignment horizontal="left" vertical="justify"/>
      <protection locked="0"/>
    </xf>
    <xf numFmtId="0" fontId="6" fillId="3" borderId="8" xfId="11" applyFont="1" applyFill="1" applyBorder="1" applyAlignment="1" applyProtection="1">
      <alignment horizontal="left" vertical="justify"/>
      <protection locked="0"/>
    </xf>
    <xf numFmtId="0" fontId="6" fillId="3" borderId="7" xfId="11" applyFont="1" applyFill="1" applyBorder="1" applyAlignment="1" applyProtection="1">
      <alignment horizontal="left" vertical="center"/>
      <protection locked="0"/>
    </xf>
    <xf numFmtId="0" fontId="6" fillId="3" borderId="0" xfId="11" applyFont="1" applyFill="1" applyAlignment="1" applyProtection="1">
      <alignment horizontal="left" vertical="center"/>
      <protection locked="0"/>
    </xf>
    <xf numFmtId="0" fontId="6" fillId="3" borderId="8" xfId="11" applyFont="1" applyFill="1" applyBorder="1" applyAlignment="1" applyProtection="1">
      <alignment horizontal="left" vertical="center"/>
      <protection locked="0"/>
    </xf>
    <xf numFmtId="0" fontId="6" fillId="3" borderId="9" xfId="11" applyFont="1" applyFill="1" applyBorder="1" applyAlignment="1" applyProtection="1">
      <alignment horizontal="left" vertical="center"/>
      <protection locked="0"/>
    </xf>
    <xf numFmtId="0" fontId="6" fillId="3" borderId="10" xfId="11" applyFont="1" applyFill="1" applyBorder="1" applyAlignment="1" applyProtection="1">
      <alignment horizontal="left" vertical="center"/>
      <protection locked="0"/>
    </xf>
    <xf numFmtId="0" fontId="6" fillId="3" borderId="11" xfId="11" applyFont="1" applyFill="1" applyBorder="1" applyAlignment="1" applyProtection="1">
      <alignment horizontal="left" vertical="center"/>
      <protection locked="0"/>
    </xf>
    <xf numFmtId="180" fontId="40" fillId="0" borderId="16" xfId="0" applyNumberFormat="1" applyFont="1" applyBorder="1" applyAlignment="1">
      <alignment horizontal="right"/>
    </xf>
    <xf numFmtId="180" fontId="40" fillId="0" borderId="17" xfId="0" applyNumberFormat="1" applyFont="1" applyBorder="1" applyAlignment="1">
      <alignment horizontal="right"/>
    </xf>
    <xf numFmtId="0" fontId="37" fillId="0" borderId="12" xfId="0" applyFont="1" applyBorder="1" applyAlignment="1">
      <alignment horizontal="center" vertical="center"/>
    </xf>
    <xf numFmtId="0" fontId="37" fillId="0" borderId="13" xfId="0" applyFont="1" applyBorder="1" applyAlignment="1">
      <alignment horizontal="center" vertical="center"/>
    </xf>
    <xf numFmtId="0" fontId="37" fillId="0" borderId="18" xfId="0" applyFont="1" applyBorder="1" applyAlignment="1">
      <alignment horizontal="center" vertical="center"/>
    </xf>
  </cellXfs>
  <cellStyles count="306">
    <cellStyle name="_x000d__x000a_JournalTemplate=C:\COMFO\CTALK\JOURSTD.TPL_x000d__x000a_LbStateAddress=3 3 0 251 1 89 2 311_x000d__x000a_LbStateJou" xfId="77"/>
    <cellStyle name="20% - Ênfase1 100" xfId="1"/>
    <cellStyle name="60% - Ênfase6 37" xfId="2"/>
    <cellStyle name="Comma_Arauco Piping list" xfId="78"/>
    <cellStyle name="Comma0" xfId="79"/>
    <cellStyle name="CORES" xfId="80"/>
    <cellStyle name="Currency [0]_Arauco Piping list" xfId="81"/>
    <cellStyle name="Currency_Arauco Piping list" xfId="82"/>
    <cellStyle name="Currency0" xfId="83"/>
    <cellStyle name="Data" xfId="84"/>
    <cellStyle name="Date" xfId="85"/>
    <cellStyle name="Excel Built-in Excel Built-in Excel Built-in Excel Built-in Excel Built-in Excel Built-in Excel Built-in Excel Built-in Separador de milhares 4" xfId="3"/>
    <cellStyle name="Excel Built-in Excel Built-in Excel Built-in Excel Built-in Excel Built-in Excel Built-in Excel Built-in Separador de milhares 4" xfId="4"/>
    <cellStyle name="Excel Built-in Normal" xfId="5"/>
    <cellStyle name="Excel Built-in Normal 1" xfId="6"/>
    <cellStyle name="Excel Built-in Normal 2" xfId="7"/>
    <cellStyle name="Excel Built-in Normal 3" xfId="86"/>
    <cellStyle name="Excel_BuiltIn_Comma" xfId="8"/>
    <cellStyle name="Fixed" xfId="87"/>
    <cellStyle name="Fixo" xfId="88"/>
    <cellStyle name="Followed Hyperlink" xfId="89"/>
    <cellStyle name="Grey" xfId="90"/>
    <cellStyle name="Heading" xfId="9"/>
    <cellStyle name="Heading 1" xfId="91"/>
    <cellStyle name="Heading 2" xfId="92"/>
    <cellStyle name="Heading1" xfId="10"/>
    <cellStyle name="Hiperlink 2" xfId="93"/>
    <cellStyle name="Indefinido" xfId="94"/>
    <cellStyle name="Input [yellow]" xfId="95"/>
    <cellStyle name="material" xfId="96"/>
    <cellStyle name="material 2" xfId="190"/>
    <cellStyle name="MINIPG" xfId="97"/>
    <cellStyle name="Moeda" xfId="300" builtinId="4"/>
    <cellStyle name="Moeda 2" xfId="98"/>
    <cellStyle name="Moeda 2 2" xfId="305"/>
    <cellStyle name="Moeda 4" xfId="304"/>
    <cellStyle name="Normal" xfId="0" builtinId="0"/>
    <cellStyle name="Normal - Style1" xfId="99"/>
    <cellStyle name="Normal 10" xfId="100"/>
    <cellStyle name="Normal 10 2" xfId="183"/>
    <cellStyle name="Normal 11" xfId="101"/>
    <cellStyle name="Normal 11 2" xfId="188"/>
    <cellStyle name="Normal 12" xfId="102"/>
    <cellStyle name="Normal 12 2" xfId="191"/>
    <cellStyle name="Normal 13" xfId="103"/>
    <cellStyle name="Normal 13 2" xfId="104"/>
    <cellStyle name="Normal 13 2 2" xfId="192"/>
    <cellStyle name="Normal 13 3" xfId="105"/>
    <cellStyle name="Normal 13 3 2" xfId="193"/>
    <cellStyle name="Normal 13 4" xfId="181"/>
    <cellStyle name="Normal 13 5" xfId="194"/>
    <cellStyle name="Normal 14" xfId="106"/>
    <cellStyle name="Normal 14 2" xfId="107"/>
    <cellStyle name="Normal 14 2 2" xfId="195"/>
    <cellStyle name="Normal 14 3" xfId="108"/>
    <cellStyle name="Normal 14 3 2" xfId="196"/>
    <cellStyle name="Normal 14 4" xfId="197"/>
    <cellStyle name="Normal 15" xfId="109"/>
    <cellStyle name="Normal 15 2" xfId="110"/>
    <cellStyle name="Normal 16" xfId="111"/>
    <cellStyle name="Normal 16 2" xfId="112"/>
    <cellStyle name="Normal 16 2 2" xfId="198"/>
    <cellStyle name="Normal 16 3" xfId="113"/>
    <cellStyle name="Normal 16 3 2" xfId="199"/>
    <cellStyle name="Normal 16 4" xfId="200"/>
    <cellStyle name="Normal 17" xfId="51"/>
    <cellStyle name="Normal 17 2" xfId="201"/>
    <cellStyle name="Normal 18" xfId="61"/>
    <cellStyle name="Normal 18 2" xfId="202"/>
    <cellStyle name="Normal 19" xfId="42"/>
    <cellStyle name="Normal 19 2" xfId="203"/>
    <cellStyle name="Normal 2" xfId="11"/>
    <cellStyle name="Normal 2 2" xfId="114"/>
    <cellStyle name="Normal 2 2 2" xfId="173"/>
    <cellStyle name="Normal 20" xfId="47"/>
    <cellStyle name="Normal 20 2" xfId="204"/>
    <cellStyle name="Normal 21" xfId="56"/>
    <cellStyle name="Normal 21 2" xfId="205"/>
    <cellStyle name="Normal 22" xfId="38"/>
    <cellStyle name="Normal 22 2" xfId="206"/>
    <cellStyle name="Normal 23" xfId="34"/>
    <cellStyle name="Normal 23 2" xfId="207"/>
    <cellStyle name="Normal 24" xfId="36"/>
    <cellStyle name="Normal 24 2" xfId="208"/>
    <cellStyle name="Normal 25" xfId="65"/>
    <cellStyle name="Normal 25 2" xfId="209"/>
    <cellStyle name="Normal 26" xfId="76"/>
    <cellStyle name="Normal 26 2" xfId="210"/>
    <cellStyle name="Normal 27" xfId="70"/>
    <cellStyle name="Normal 27 2" xfId="211"/>
    <cellStyle name="Normal 28" xfId="67"/>
    <cellStyle name="Normal 28 2" xfId="212"/>
    <cellStyle name="Normal 29" xfId="58"/>
    <cellStyle name="Normal 29 2" xfId="213"/>
    <cellStyle name="Normal 3" xfId="12"/>
    <cellStyle name="Normal 3 2" xfId="115"/>
    <cellStyle name="Normal 3 2 2" xfId="214"/>
    <cellStyle name="Normal 3 3" xfId="116"/>
    <cellStyle name="Normal 3 4" xfId="215"/>
    <cellStyle name="Normal 30" xfId="32"/>
    <cellStyle name="Normal 30 2" xfId="216"/>
    <cellStyle name="Normal 31" xfId="63"/>
    <cellStyle name="Normal 31 2" xfId="217"/>
    <cellStyle name="Normal 32" xfId="40"/>
    <cellStyle name="Normal 32 2" xfId="218"/>
    <cellStyle name="Normal 33" xfId="49"/>
    <cellStyle name="Normal 33 2" xfId="219"/>
    <cellStyle name="Normal 34" xfId="74"/>
    <cellStyle name="Normal 34 2" xfId="220"/>
    <cellStyle name="Normal 35" xfId="59"/>
    <cellStyle name="Normal 35 2" xfId="221"/>
    <cellStyle name="Normal 36" xfId="45"/>
    <cellStyle name="Normal 36 2" xfId="222"/>
    <cellStyle name="Normal 37" xfId="117"/>
    <cellStyle name="Normal 37 2" xfId="118"/>
    <cellStyle name="Normal 37 2 2" xfId="223"/>
    <cellStyle name="Normal 37 3" xfId="224"/>
    <cellStyle name="Normal 38" xfId="119"/>
    <cellStyle name="Normal 38 2" xfId="225"/>
    <cellStyle name="Normal 39" xfId="33"/>
    <cellStyle name="Normal 39 2" xfId="226"/>
    <cellStyle name="Normal 4" xfId="13"/>
    <cellStyle name="Normal 4 2" xfId="184"/>
    <cellStyle name="Normal 4 3" xfId="227"/>
    <cellStyle name="Normal 40" xfId="35"/>
    <cellStyle name="Normal 40 2" xfId="228"/>
    <cellStyle name="Normal 41" xfId="37"/>
    <cellStyle name="Normal 41 2" xfId="229"/>
    <cellStyle name="Normal 42" xfId="39"/>
    <cellStyle name="Normal 42 2" xfId="230"/>
    <cellStyle name="Normal 43" xfId="41"/>
    <cellStyle name="Normal 43 2" xfId="231"/>
    <cellStyle name="Normal 44" xfId="43"/>
    <cellStyle name="Normal 44 2" xfId="232"/>
    <cellStyle name="Normal 45" xfId="44"/>
    <cellStyle name="Normal 45 2" xfId="233"/>
    <cellStyle name="Normal 46" xfId="46"/>
    <cellStyle name="Normal 46 2" xfId="234"/>
    <cellStyle name="Normal 47" xfId="48"/>
    <cellStyle name="Normal 47 2" xfId="235"/>
    <cellStyle name="Normal 48" xfId="50"/>
    <cellStyle name="Normal 48 2" xfId="236"/>
    <cellStyle name="Normal 49" xfId="52"/>
    <cellStyle name="Normal 49 2" xfId="237"/>
    <cellStyle name="Normal 5" xfId="120"/>
    <cellStyle name="Normal 5 2" xfId="121"/>
    <cellStyle name="Normal 5 2 2" xfId="122"/>
    <cellStyle name="Normal 5 2 2 2" xfId="238"/>
    <cellStyle name="Normal 5 2 3" xfId="123"/>
    <cellStyle name="Normal 5 2 3 2" xfId="239"/>
    <cellStyle name="Normal 5 2 4" xfId="240"/>
    <cellStyle name="Normal 5 3" xfId="124"/>
    <cellStyle name="Normal 5 3 2" xfId="241"/>
    <cellStyle name="Normal 5 4" xfId="125"/>
    <cellStyle name="Normal 5 4 2" xfId="242"/>
    <cellStyle name="Normal 5 5" xfId="243"/>
    <cellStyle name="Normal 50" xfId="53"/>
    <cellStyle name="Normal 50 2" xfId="244"/>
    <cellStyle name="Normal 51" xfId="54"/>
    <cellStyle name="Normal 51 2" xfId="245"/>
    <cellStyle name="Normal 52" xfId="55"/>
    <cellStyle name="Normal 52 2" xfId="246"/>
    <cellStyle name="Normal 53" xfId="57"/>
    <cellStyle name="Normal 53 2" xfId="247"/>
    <cellStyle name="Normal 54" xfId="60"/>
    <cellStyle name="Normal 54 2" xfId="248"/>
    <cellStyle name="Normal 55" xfId="62"/>
    <cellStyle name="Normal 55 2" xfId="249"/>
    <cellStyle name="Normal 56" xfId="64"/>
    <cellStyle name="Normal 56 2" xfId="250"/>
    <cellStyle name="Normal 57" xfId="66"/>
    <cellStyle name="Normal 57 2" xfId="251"/>
    <cellStyle name="Normal 58" xfId="68"/>
    <cellStyle name="Normal 58 2" xfId="252"/>
    <cellStyle name="Normal 59" xfId="69"/>
    <cellStyle name="Normal 59 2" xfId="253"/>
    <cellStyle name="Normal 6" xfId="14"/>
    <cellStyle name="Normal 6 2" xfId="126"/>
    <cellStyle name="Normal 6 2 2" xfId="127"/>
    <cellStyle name="Normal 6 2 2 2" xfId="128"/>
    <cellStyle name="Normal 6 2 2 2 2" xfId="254"/>
    <cellStyle name="Normal 6 2 2 3" xfId="129"/>
    <cellStyle name="Normal 6 2 2 3 2" xfId="255"/>
    <cellStyle name="Normal 6 2 2 4" xfId="256"/>
    <cellStyle name="Normal 6 2 3" xfId="130"/>
    <cellStyle name="Normal 6 2 3 2" xfId="257"/>
    <cellStyle name="Normal 6 2 4" xfId="131"/>
    <cellStyle name="Normal 6 2 4 2" xfId="258"/>
    <cellStyle name="Normal 6 2 5" xfId="259"/>
    <cellStyle name="Normal 6 3" xfId="132"/>
    <cellStyle name="Normal 6 3 2" xfId="133"/>
    <cellStyle name="Normal 6 3 2 2" xfId="260"/>
    <cellStyle name="Normal 6 3 3" xfId="134"/>
    <cellStyle name="Normal 6 3 3 2" xfId="261"/>
    <cellStyle name="Normal 6 3 4" xfId="262"/>
    <cellStyle name="Normal 6 4" xfId="135"/>
    <cellStyle name="Normal 6 4 2" xfId="263"/>
    <cellStyle name="Normal 6 5" xfId="136"/>
    <cellStyle name="Normal 6 5 2" xfId="264"/>
    <cellStyle name="Normal 6 6" xfId="265"/>
    <cellStyle name="Normal 60" xfId="71"/>
    <cellStyle name="Normal 60 2" xfId="266"/>
    <cellStyle name="Normal 61" xfId="72"/>
    <cellStyle name="Normal 61 2" xfId="267"/>
    <cellStyle name="Normal 62" xfId="73"/>
    <cellStyle name="Normal 62 2" xfId="268"/>
    <cellStyle name="Normal 63" xfId="75"/>
    <cellStyle name="Normal 63 2" xfId="269"/>
    <cellStyle name="Normal 64" xfId="176"/>
    <cellStyle name="Normal 64 2" xfId="177"/>
    <cellStyle name="Normal 65" xfId="178"/>
    <cellStyle name="Normal 66" xfId="270"/>
    <cellStyle name="Normal 67" xfId="271"/>
    <cellStyle name="Normal 7" xfId="15"/>
    <cellStyle name="Normal 7 2" xfId="137"/>
    <cellStyle name="Normal 7 2 2" xfId="272"/>
    <cellStyle name="Normal 7 3" xfId="273"/>
    <cellStyle name="Normal 8" xfId="138"/>
    <cellStyle name="Normal 8 2" xfId="139"/>
    <cellStyle name="Normal 8 2 2" xfId="274"/>
    <cellStyle name="Normal 8 3" xfId="275"/>
    <cellStyle name="Normal 84" xfId="301"/>
    <cellStyle name="Normal 9" xfId="16"/>
    <cellStyle name="Normal 9 2" xfId="276"/>
    <cellStyle name="Normal1" xfId="140"/>
    <cellStyle name="Normal2" xfId="141"/>
    <cellStyle name="Normal3" xfId="142"/>
    <cellStyle name="Percent [2]" xfId="143"/>
    <cellStyle name="Percent [2] 2" xfId="277"/>
    <cellStyle name="Percent_Sheet1" xfId="144"/>
    <cellStyle name="Percentual" xfId="145"/>
    <cellStyle name="Ponto" xfId="146"/>
    <cellStyle name="Porcentagem 2" xfId="17"/>
    <cellStyle name="Porcentagem 2 2" xfId="175"/>
    <cellStyle name="Porcentagem 3" xfId="18"/>
    <cellStyle name="Porcentagem 3 2" xfId="147"/>
    <cellStyle name="Porcentagem 3 3" xfId="278"/>
    <cellStyle name="Porcentagem 4" xfId="19"/>
    <cellStyle name="Porcentagem 4 2" xfId="20"/>
    <cellStyle name="Porcentagem 4 2 2" xfId="185"/>
    <cellStyle name="Porcentagem 5" xfId="148"/>
    <cellStyle name="Porcentagem 6" xfId="149"/>
    <cellStyle name="Porcentagem 6 2" xfId="150"/>
    <cellStyle name="Porcentagem 6 2 2" xfId="279"/>
    <cellStyle name="Porcentagem 6 3" xfId="280"/>
    <cellStyle name="Porcentagem 7" xfId="179"/>
    <cellStyle name="Porcentagem 9" xfId="303"/>
    <cellStyle name="Result" xfId="21"/>
    <cellStyle name="Result2" xfId="22"/>
    <cellStyle name="Sep. milhar [0]" xfId="151"/>
    <cellStyle name="Separador de m" xfId="152"/>
    <cellStyle name="Separador de milhares 2" xfId="23"/>
    <cellStyle name="Separador de milhares 2 2" xfId="153"/>
    <cellStyle name="Separador de milhares 2 2 2" xfId="281"/>
    <cellStyle name="Separador de milhares 2 3" xfId="282"/>
    <cellStyle name="Separador de milhares 3" xfId="154"/>
    <cellStyle name="Separador de milhares 4" xfId="24"/>
    <cellStyle name="Sepavador de milhares [0]_Pasta2" xfId="155"/>
    <cellStyle name="Standard_RP100_01 (metr.)" xfId="156"/>
    <cellStyle name="Titulo1" xfId="157"/>
    <cellStyle name="Titulo2" xfId="158"/>
    <cellStyle name="Vírgula" xfId="25" builtinId="3"/>
    <cellStyle name="Vírgula 10" xfId="159"/>
    <cellStyle name="Vírgula 10 2" xfId="160"/>
    <cellStyle name="Vírgula 10 2 2" xfId="283"/>
    <cellStyle name="Vírgula 10 3" xfId="284"/>
    <cellStyle name="Vírgula 11" xfId="161"/>
    <cellStyle name="Vírgula 11 2" xfId="285"/>
    <cellStyle name="Vírgula 12" xfId="162"/>
    <cellStyle name="Vírgula 12 2" xfId="286"/>
    <cellStyle name="Vírgula 13" xfId="180"/>
    <cellStyle name="Vírgula 15" xfId="302"/>
    <cellStyle name="Vírgula 2" xfId="26"/>
    <cellStyle name="Vírgula 2 2" xfId="163"/>
    <cellStyle name="Vírgula 2 2 2" xfId="189"/>
    <cellStyle name="Vírgula 2 3" xfId="174"/>
    <cellStyle name="Vírgula 2 4" xfId="287"/>
    <cellStyle name="Vírgula 3" xfId="27"/>
    <cellStyle name="Vírgula 3 2" xfId="28"/>
    <cellStyle name="Vírgula 3 2 2" xfId="288"/>
    <cellStyle name="Vírgula 3 3" xfId="289"/>
    <cellStyle name="Vírgula 4" xfId="29"/>
    <cellStyle name="Vírgula 5" xfId="30"/>
    <cellStyle name="Vírgula 5 2" xfId="31"/>
    <cellStyle name="Vírgula 5 2 2" xfId="186"/>
    <cellStyle name="Vírgula 6" xfId="164"/>
    <cellStyle name="Vírgula 6 2" xfId="165"/>
    <cellStyle name="Vírgula 6 2 2" xfId="290"/>
    <cellStyle name="Vírgula 6 3" xfId="187"/>
    <cellStyle name="Vírgula 6 3 2" xfId="291"/>
    <cellStyle name="Vírgula 6 4" xfId="292"/>
    <cellStyle name="Vírgula 7" xfId="166"/>
    <cellStyle name="Vírgula 7 2" xfId="167"/>
    <cellStyle name="Vírgula 7 2 2" xfId="293"/>
    <cellStyle name="Vírgula 7 3" xfId="168"/>
    <cellStyle name="Vírgula 7 3 2" xfId="294"/>
    <cellStyle name="Vírgula 7 4" xfId="182"/>
    <cellStyle name="Vírgula 7 4 2" xfId="295"/>
    <cellStyle name="Vírgula 7 5" xfId="296"/>
    <cellStyle name="Vírgula 8" xfId="169"/>
    <cellStyle name="Vírgula 8 2" xfId="170"/>
    <cellStyle name="Vírgula 8 2 2" xfId="297"/>
    <cellStyle name="Vírgula 8 3" xfId="171"/>
    <cellStyle name="Vírgula 8 3 2" xfId="298"/>
    <cellStyle name="Vírgula 8 4" xfId="299"/>
    <cellStyle name="Vírgula 9" xfId="172"/>
  </cellStyles>
  <dxfs count="4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7"/>
      </font>
    </dxf>
    <dxf>
      <font>
        <condense val="0"/>
        <extend val="0"/>
        <color indexed="10"/>
      </font>
    </dxf>
    <dxf>
      <font>
        <b/>
        <i val="0"/>
        <condense val="0"/>
        <extend val="0"/>
        <color indexed="9"/>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222757</xdr:colOff>
      <xdr:row>1</xdr:row>
      <xdr:rowOff>36286</xdr:rowOff>
    </xdr:from>
    <xdr:to>
      <xdr:col>2</xdr:col>
      <xdr:colOff>560214</xdr:colOff>
      <xdr:row>2</xdr:row>
      <xdr:rowOff>189423</xdr:rowOff>
    </xdr:to>
    <xdr:pic>
      <xdr:nvPicPr>
        <xdr:cNvPr id="2" name="Picture 4">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1741" y="224802"/>
          <a:ext cx="982379" cy="341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566398</xdr:colOff>
      <xdr:row>1</xdr:row>
      <xdr:rowOff>42522</xdr:rowOff>
    </xdr:from>
    <xdr:to>
      <xdr:col>3</xdr:col>
      <xdr:colOff>641237</xdr:colOff>
      <xdr:row>2</xdr:row>
      <xdr:rowOff>186134</xdr:rowOff>
    </xdr:to>
    <xdr:pic>
      <xdr:nvPicPr>
        <xdr:cNvPr id="3" name="Picture 5">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0304" y="231038"/>
          <a:ext cx="918199" cy="3321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290080</xdr:colOff>
      <xdr:row>0</xdr:row>
      <xdr:rowOff>87457</xdr:rowOff>
    </xdr:from>
    <xdr:to>
      <xdr:col>1</xdr:col>
      <xdr:colOff>2385580</xdr:colOff>
      <xdr:row>5</xdr:row>
      <xdr:rowOff>116032</xdr:rowOff>
    </xdr:to>
    <xdr:pic>
      <xdr:nvPicPr>
        <xdr:cNvPr id="2" name="Picture 3">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9444"/>
        <a:stretch>
          <a:fillRect/>
        </a:stretch>
      </xdr:blipFill>
      <xdr:spPr bwMode="auto">
        <a:xfrm>
          <a:off x="290080" y="87457"/>
          <a:ext cx="2840182" cy="807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1704975</xdr:colOff>
          <xdr:row>27</xdr:row>
          <xdr:rowOff>200025</xdr:rowOff>
        </xdr:from>
        <xdr:to>
          <xdr:col>6</xdr:col>
          <xdr:colOff>342900</xdr:colOff>
          <xdr:row>27</xdr:row>
          <xdr:rowOff>704850</xdr:rowOff>
        </xdr:to>
        <xdr:sp macro="" textlink="">
          <xdr:nvSpPr>
            <xdr:cNvPr id="8193" name="Object 1" hidden="1">
              <a:extLst>
                <a:ext uri="{63B3BB69-23CF-44E3-9099-C40C66FF867C}">
                  <a14:compatExt spid="_x0000_s8193"/>
                </a:ext>
                <a:ext uri="{FF2B5EF4-FFF2-40B4-BE49-F238E27FC236}">
                  <a16:creationId xmlns="" xmlns:a16="http://schemas.microsoft.com/office/drawing/2014/main" id="{00000000-0008-0000-0400-0000014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0</xdr:row>
          <xdr:rowOff>66675</xdr:rowOff>
        </xdr:from>
        <xdr:to>
          <xdr:col>1</xdr:col>
          <xdr:colOff>876300</xdr:colOff>
          <xdr:row>2</xdr:row>
          <xdr:rowOff>352425</xdr:rowOff>
        </xdr:to>
        <xdr:sp macro="" textlink="">
          <xdr:nvSpPr>
            <xdr:cNvPr id="8194" name="Object 2" hidden="1">
              <a:extLst>
                <a:ext uri="{63B3BB69-23CF-44E3-9099-C40C66FF867C}">
                  <a14:compatExt spid="_x0000_s8194"/>
                </a:ext>
                <a:ext uri="{FF2B5EF4-FFF2-40B4-BE49-F238E27FC236}">
                  <a16:creationId xmlns="" xmlns:a16="http://schemas.microsoft.com/office/drawing/2014/main" id="{00000000-0008-0000-0400-0000024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2</xdr:col>
      <xdr:colOff>314325</xdr:colOff>
      <xdr:row>0</xdr:row>
      <xdr:rowOff>76200</xdr:rowOff>
    </xdr:from>
    <xdr:to>
      <xdr:col>6</xdr:col>
      <xdr:colOff>578094</xdr:colOff>
      <xdr:row>2</xdr:row>
      <xdr:rowOff>381000</xdr:rowOff>
    </xdr:to>
    <xdr:sp macro="" textlink="">
      <xdr:nvSpPr>
        <xdr:cNvPr id="4" name="Text Box 6">
          <a:extLst>
            <a:ext uri="{FF2B5EF4-FFF2-40B4-BE49-F238E27FC236}">
              <a16:creationId xmlns="" xmlns:a16="http://schemas.microsoft.com/office/drawing/2014/main" id="{00000000-0008-0000-0400-000002000000}"/>
            </a:ext>
          </a:extLst>
        </xdr:cNvPr>
        <xdr:cNvSpPr txBox="1">
          <a:spLocks noChangeArrowheads="1"/>
        </xdr:cNvSpPr>
      </xdr:nvSpPr>
      <xdr:spPr bwMode="auto">
        <a:xfrm>
          <a:off x="1857375" y="76200"/>
          <a:ext cx="4445244" cy="714375"/>
        </a:xfrm>
        <a:prstGeom prst="rect">
          <a:avLst/>
        </a:prstGeom>
        <a:noFill/>
        <a:ln w="9525">
          <a:noFill/>
          <a:miter lim="800000"/>
          <a:headEnd/>
          <a:tailEnd/>
        </a:ln>
      </xdr:spPr>
      <xdr:txBody>
        <a:bodyPr vertOverflow="clip" wrap="square" lIns="27432" tIns="22860" rIns="0" bIns="0" anchor="t" upright="1"/>
        <a:lstStyle/>
        <a:p>
          <a:pPr rtl="0"/>
          <a:r>
            <a:rPr lang="pt-BR" sz="1100" b="0" i="0" baseline="0">
              <a:effectLst/>
              <a:latin typeface="+mn-lt"/>
              <a:ea typeface="+mn-ea"/>
              <a:cs typeface="+mn-cs"/>
            </a:rPr>
            <a:t>PREFEITURA MUNICIPAL DE BOCAIUVA</a:t>
          </a:r>
          <a:endParaRPr lang="pt-BR">
            <a:effectLst/>
          </a:endParaRPr>
        </a:p>
        <a:p>
          <a:pPr rtl="0"/>
          <a:r>
            <a:rPr lang="pt-BR" sz="1100" b="0" i="0" baseline="0">
              <a:effectLst/>
              <a:latin typeface="+mn-lt"/>
              <a:ea typeface="+mn-ea"/>
              <a:cs typeface="+mn-cs"/>
            </a:rPr>
            <a:t>ESTADO DE MINAS GERAIS</a:t>
          </a:r>
          <a:endParaRPr lang="pt-BR">
            <a:effectLst/>
          </a:endParaRPr>
        </a:p>
        <a:p>
          <a:pPr rtl="0"/>
          <a:r>
            <a:rPr lang="pt-BR" sz="1100" b="0" i="0" baseline="0">
              <a:effectLst/>
              <a:latin typeface="+mn-lt"/>
              <a:ea typeface="+mn-ea"/>
              <a:cs typeface="+mn-cs"/>
            </a:rPr>
            <a:t>RUA MARIANA DE QUEIROGA Nº 141 CENTRO</a:t>
          </a:r>
          <a:endParaRPr lang="pt-BR">
            <a:effectLst/>
          </a:endParaRPr>
        </a:p>
        <a:p>
          <a:pPr rtl="0"/>
          <a:r>
            <a:rPr lang="pt-BR" sz="1100" b="0" i="0" baseline="0">
              <a:effectLst/>
              <a:latin typeface="+mn-lt"/>
              <a:ea typeface="+mn-ea"/>
              <a:cs typeface="+mn-cs"/>
            </a:rPr>
            <a:t>CEP 39390-000</a:t>
          </a:r>
          <a:endParaRPr lang="pt-BR">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232679</xdr:colOff>
      <xdr:row>0</xdr:row>
      <xdr:rowOff>115661</xdr:rowOff>
    </xdr:from>
    <xdr:to>
      <xdr:col>2</xdr:col>
      <xdr:colOff>570136</xdr:colOff>
      <xdr:row>2</xdr:row>
      <xdr:rowOff>80282</xdr:rowOff>
    </xdr:to>
    <xdr:pic>
      <xdr:nvPicPr>
        <xdr:cNvPr id="2" name="Picture 4">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9839" y="115661"/>
          <a:ext cx="1000397" cy="345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625929</xdr:colOff>
      <xdr:row>0</xdr:row>
      <xdr:rowOff>102054</xdr:rowOff>
    </xdr:from>
    <xdr:to>
      <xdr:col>3</xdr:col>
      <xdr:colOff>700768</xdr:colOff>
      <xdr:row>2</xdr:row>
      <xdr:rowOff>57150</xdr:rowOff>
    </xdr:to>
    <xdr:pic>
      <xdr:nvPicPr>
        <xdr:cNvPr id="3" name="Picture 5">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6029" y="102054"/>
          <a:ext cx="943519" cy="336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7\pasta%20compartilhada\COPASA%202012\COPASA%202012\CODEVASF%20-%20ROSE\JANEIRO\LIGACOES%20INTRADOMICILIARES%20-%20BOM%20DESPACH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14\pasta%20compartilhada\pasta%20compartilhada\IZABELLA\QUADRA%20ALTO%20BELO\Planilha%20or&#231;ament&#225;ria%20PADR&#195;O%20-%20QCOB_VEST_SAPATAS_110V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ZABELLA/QUADRA%20ALTO%20BELO/MODELO_PLANILHA_REPAC%20NO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Orçamento Sintético"/>
      <sheetName val="Orçamento Analítico"/>
      <sheetName val="Cronograma"/>
      <sheetName val="BDI - SERVIÇOS"/>
      <sheetName val="BDI - MAT"/>
    </sheetNames>
    <sheetDataSet>
      <sheetData sheetId="0" refreshError="1"/>
      <sheetData sheetId="1" refreshError="1"/>
      <sheetData sheetId="2" refreshError="1"/>
      <sheetData sheetId="3">
        <row r="1">
          <cell r="A1" t="str">
            <v>CRONOGRAMA FÍSICO-FINANCEIRO</v>
          </cell>
        </row>
        <row r="4">
          <cell r="A4" t="str">
            <v>BOM DESPACHO - MG</v>
          </cell>
        </row>
        <row r="5">
          <cell r="A5" t="str">
            <v>OBRA: LIGAÇÕES INTRADOMICILIARES -  BOM DESPACHO</v>
          </cell>
        </row>
        <row r="7">
          <cell r="A7" t="str">
            <v>Item</v>
          </cell>
          <cell r="B7" t="str">
            <v>Discriminação dos Serviços</v>
          </cell>
          <cell r="C7" t="str">
            <v>Peso    %</v>
          </cell>
          <cell r="D7" t="str">
            <v>Vl. das Obras/ Serviços (R$)</v>
          </cell>
          <cell r="E7" t="str">
            <v>Mês 01</v>
          </cell>
          <cell r="G7" t="str">
            <v>Mês 02</v>
          </cell>
          <cell r="I7" t="str">
            <v>Mês 03</v>
          </cell>
          <cell r="K7" t="str">
            <v>TOTAL</v>
          </cell>
        </row>
        <row r="8">
          <cell r="E8" t="str">
            <v>%</v>
          </cell>
          <cell r="F8" t="str">
            <v>R$</v>
          </cell>
          <cell r="G8" t="str">
            <v>%</v>
          </cell>
          <cell r="H8" t="str">
            <v>R$</v>
          </cell>
          <cell r="I8" t="str">
            <v>%</v>
          </cell>
          <cell r="J8" t="str">
            <v>R$</v>
          </cell>
          <cell r="K8" t="str">
            <v>%</v>
          </cell>
          <cell r="L8" t="str">
            <v>R$</v>
          </cell>
        </row>
        <row r="9">
          <cell r="A9" t="str">
            <v>01</v>
          </cell>
          <cell r="B9" t="str">
            <v>ITENS DE RATEIO</v>
          </cell>
          <cell r="C9">
            <v>0.44727697568639729</v>
          </cell>
          <cell r="D9">
            <v>109012.86</v>
          </cell>
        </row>
        <row r="11">
          <cell r="A11" t="str">
            <v>02</v>
          </cell>
          <cell r="B11" t="str">
            <v>LIGAÇÕES INTRADOMICILIARES</v>
          </cell>
          <cell r="C11">
            <v>0.39678607613288958</v>
          </cell>
          <cell r="D11">
            <v>96706.934000000008</v>
          </cell>
        </row>
        <row r="13">
          <cell r="A13" t="str">
            <v>03</v>
          </cell>
          <cell r="B13" t="str">
            <v>LIGAÇÕES DOMICILIARES</v>
          </cell>
          <cell r="C13">
            <v>0.15593694818071324</v>
          </cell>
          <cell r="D13">
            <v>38005.829999999994</v>
          </cell>
        </row>
        <row r="16">
          <cell r="A16" t="str">
            <v>TOTAL</v>
          </cell>
          <cell r="B16" t="str">
            <v>SIMPLES</v>
          </cell>
        </row>
        <row r="17">
          <cell r="B17" t="str">
            <v>ACUMULADO</v>
          </cell>
          <cell r="C17">
            <v>1</v>
          </cell>
          <cell r="D17">
            <v>243725.62399999998</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COB VEST - 110V_SAPATAS"/>
      <sheetName val="QCOB VEST - 110V_SAPATAS (2)"/>
      <sheetName val="COMPOSIÇÕES"/>
      <sheetName val="cronograma"/>
      <sheetName val="Plan1"/>
    </sheetNames>
    <sheetDataSet>
      <sheetData sheetId="0">
        <row r="14">
          <cell r="E14" t="str">
            <v>SERVIÇOS PRELIMINARES</v>
          </cell>
        </row>
        <row r="22">
          <cell r="E22" t="str">
            <v>MOVIMENTO DE TERRA PARA FUNDAÇÕES</v>
          </cell>
        </row>
        <row r="26">
          <cell r="E26" t="str">
            <v>SUPERESTRUTURA</v>
          </cell>
        </row>
        <row r="52">
          <cell r="E52" t="str">
            <v>SISTEMAS DE VEDAÇÃO VERTICAL</v>
          </cell>
        </row>
        <row r="62">
          <cell r="E62" t="str">
            <v>ESQUADRIAS</v>
          </cell>
        </row>
        <row r="79">
          <cell r="E79" t="str">
            <v>SISTEMAS DE COBERTURA</v>
          </cell>
        </row>
        <row r="84">
          <cell r="E84" t="str">
            <v>IMPERMEABILIZAÇÃO</v>
          </cell>
        </row>
        <row r="89">
          <cell r="E89" t="str">
            <v>REVESTIMENTOS INTERNO E EXTERNO</v>
          </cell>
        </row>
        <row r="102">
          <cell r="E102" t="str">
            <v>SISTEMAS DE PISOS</v>
          </cell>
        </row>
        <row r="115">
          <cell r="E115" t="str">
            <v>PINTURAS E ACABAMENTOS</v>
          </cell>
        </row>
        <row r="126">
          <cell r="E126" t="str">
            <v>INSTALAÇÃO HIDRÁULICA</v>
          </cell>
        </row>
        <row r="166">
          <cell r="E166" t="str">
            <v>INSTALAÇÃO SANITÁRIA</v>
          </cell>
        </row>
        <row r="191">
          <cell r="E191" t="str">
            <v>DRENAGEM DE ÁGUAS PLUVIAIS</v>
          </cell>
        </row>
        <row r="197">
          <cell r="E197" t="str">
            <v>LOUÇAS, ACESSÓRIOS E METAIS</v>
          </cell>
        </row>
        <row r="213">
          <cell r="E213" t="str">
            <v>SISTEMA DE PROTEÇÃO CONTRA INCÊNCIO</v>
          </cell>
        </row>
        <row r="221">
          <cell r="E221" t="str">
            <v>INSTALAÇÃO ELÉTRICA - 110V</v>
          </cell>
        </row>
        <row r="268">
          <cell r="E268" t="str">
            <v>SISTEMA DE PROTEÇÃO CONTRA DESCARGAS ATMOSFÉRICAS (SPDA)</v>
          </cell>
        </row>
        <row r="279">
          <cell r="E279" t="str">
            <v>SERVIÇOS COMPLEMENTARES</v>
          </cell>
        </row>
        <row r="291">
          <cell r="E291" t="str">
            <v>SERVIÇOS FINAIS</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ções"/>
      <sheetName val="Pacto original"/>
      <sheetName val="Planilha Repactuação 4S 2015"/>
      <sheetName val="CRONOGRAMA"/>
      <sheetName val="Plan1"/>
    </sheetNames>
    <sheetDataSet>
      <sheetData sheetId="0"/>
      <sheetData sheetId="1"/>
      <sheetData sheetId="2">
        <row r="26">
          <cell r="D26" t="str">
            <v>INFRAESTRUTURA</v>
          </cell>
          <cell r="O26">
            <v>0</v>
          </cell>
        </row>
      </sheetData>
      <sheetData sheetId="3"/>
      <sheetData sheetId="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1"/>
  <sheetViews>
    <sheetView tabSelected="1" view="pageBreakPreview" topLeftCell="A196" zoomScale="96" zoomScaleNormal="100" zoomScaleSheetLayoutView="96" zoomScalePageLayoutView="75" workbookViewId="0">
      <selection activeCell="L75" sqref="L75"/>
    </sheetView>
  </sheetViews>
  <sheetFormatPr defaultColWidth="9.140625" defaultRowHeight="12.75" outlineLevelRow="1"/>
  <cols>
    <col min="1" max="1" width="2" style="81" customWidth="1"/>
    <col min="2" max="2" width="9.7109375" style="96" customWidth="1"/>
    <col min="3" max="4" width="12.7109375" style="96" customWidth="1"/>
    <col min="5" max="5" width="78.42578125" style="108" customWidth="1"/>
    <col min="6" max="6" width="7.7109375" style="96" customWidth="1"/>
    <col min="7" max="7" width="12.7109375" style="146" customWidth="1"/>
    <col min="8" max="9" width="15.7109375" style="93" customWidth="1"/>
    <col min="10" max="10" width="19.140625" style="93" customWidth="1"/>
    <col min="11" max="11" width="9.140625" style="81"/>
    <col min="12" max="12" width="9.140625" style="81" customWidth="1"/>
    <col min="13" max="13" width="13.85546875" style="81" bestFit="1" customWidth="1"/>
    <col min="14" max="16384" width="9.140625" style="81"/>
  </cols>
  <sheetData>
    <row r="1" spans="1:10" ht="15" customHeight="1">
      <c r="A1" s="31"/>
      <c r="B1" s="421" t="s">
        <v>251</v>
      </c>
      <c r="C1" s="422"/>
      <c r="D1" s="422"/>
      <c r="E1" s="422"/>
      <c r="F1" s="422"/>
      <c r="G1" s="422"/>
      <c r="H1" s="422"/>
      <c r="I1" s="422"/>
      <c r="J1" s="423"/>
    </row>
    <row r="2" spans="1:10" ht="15" customHeight="1">
      <c r="A2" s="29"/>
      <c r="B2" s="424"/>
      <c r="C2" s="425"/>
      <c r="D2" s="425"/>
      <c r="E2" s="425"/>
      <c r="F2" s="425"/>
      <c r="G2" s="425"/>
      <c r="H2" s="425"/>
      <c r="I2" s="425"/>
      <c r="J2" s="426"/>
    </row>
    <row r="3" spans="1:10" ht="25.5" customHeight="1" thickBot="1">
      <c r="A3" s="29"/>
      <c r="B3" s="427"/>
      <c r="C3" s="428"/>
      <c r="D3" s="428"/>
      <c r="E3" s="428"/>
      <c r="F3" s="428"/>
      <c r="G3" s="428"/>
      <c r="H3" s="428"/>
      <c r="I3" s="428"/>
      <c r="J3" s="429"/>
    </row>
    <row r="4" spans="1:10">
      <c r="A4" s="28"/>
      <c r="B4" s="60"/>
      <c r="C4" s="60"/>
      <c r="D4" s="60"/>
      <c r="E4" s="60"/>
      <c r="F4" s="60"/>
      <c r="G4" s="60"/>
      <c r="H4" s="41"/>
      <c r="I4" s="41"/>
      <c r="J4" s="41"/>
    </row>
    <row r="5" spans="1:10" ht="20.100000000000001" customHeight="1">
      <c r="B5" s="297" t="s">
        <v>249</v>
      </c>
      <c r="C5" s="298"/>
      <c r="D5" s="298"/>
      <c r="E5" s="298"/>
      <c r="F5" s="298"/>
      <c r="G5" s="298"/>
      <c r="H5" s="299"/>
      <c r="I5" s="299"/>
      <c r="J5" s="299"/>
    </row>
    <row r="6" spans="1:10" ht="20.100000000000001" customHeight="1">
      <c r="B6" s="297" t="s">
        <v>795</v>
      </c>
      <c r="C6" s="298"/>
      <c r="D6" s="74" t="s">
        <v>853</v>
      </c>
      <c r="E6" s="74"/>
      <c r="F6" s="298"/>
      <c r="G6" s="300"/>
      <c r="H6" s="299"/>
      <c r="I6" s="299"/>
      <c r="J6" s="299"/>
    </row>
    <row r="7" spans="1:10" ht="20.100000000000001" customHeight="1">
      <c r="B7" s="297" t="s">
        <v>802</v>
      </c>
      <c r="C7" s="298"/>
      <c r="D7" s="298" t="s">
        <v>794</v>
      </c>
      <c r="E7" s="298"/>
      <c r="F7" s="298"/>
      <c r="G7" s="298"/>
      <c r="H7" s="299"/>
      <c r="I7" s="238"/>
      <c r="J7" s="179"/>
    </row>
    <row r="8" spans="1:10" ht="20.100000000000001" customHeight="1">
      <c r="B8" s="297"/>
      <c r="C8" s="298"/>
      <c r="D8" s="298"/>
      <c r="E8" s="301" t="s">
        <v>5</v>
      </c>
      <c r="F8" s="298"/>
      <c r="G8" s="298"/>
      <c r="H8" s="299"/>
      <c r="I8" s="299"/>
      <c r="J8" s="302">
        <v>0.27700000000000002</v>
      </c>
    </row>
    <row r="9" spans="1:10" ht="20.100000000000001" customHeight="1">
      <c r="B9" s="298"/>
      <c r="C9" s="298"/>
      <c r="D9" s="298"/>
      <c r="E9" s="298"/>
      <c r="F9" s="298"/>
      <c r="G9" s="298"/>
      <c r="H9" s="299"/>
      <c r="I9" s="299"/>
      <c r="J9" s="299"/>
    </row>
    <row r="10" spans="1:10" ht="20.100000000000001" customHeight="1">
      <c r="B10" s="436" t="s">
        <v>793</v>
      </c>
      <c r="C10" s="437"/>
      <c r="D10" s="437"/>
      <c r="E10" s="437"/>
      <c r="F10" s="437"/>
      <c r="G10" s="437"/>
      <c r="H10" s="437"/>
      <c r="I10" s="437"/>
      <c r="J10" s="438"/>
    </row>
    <row r="11" spans="1:10" ht="20.100000000000001" customHeight="1" thickBot="1">
      <c r="A11" s="10"/>
      <c r="B11" s="9"/>
      <c r="C11" s="9"/>
      <c r="D11" s="9"/>
      <c r="E11" s="8"/>
      <c r="F11" s="10"/>
      <c r="G11" s="23"/>
      <c r="H11" s="51"/>
      <c r="I11" s="51"/>
      <c r="J11" s="44"/>
    </row>
    <row r="12" spans="1:10" ht="44.25" customHeight="1" thickBot="1">
      <c r="A12" s="94"/>
      <c r="B12" s="170" t="s">
        <v>0</v>
      </c>
      <c r="C12" s="171" t="s">
        <v>55</v>
      </c>
      <c r="D12" s="171" t="s">
        <v>56</v>
      </c>
      <c r="E12" s="171" t="s">
        <v>33</v>
      </c>
      <c r="F12" s="171" t="s">
        <v>252</v>
      </c>
      <c r="G12" s="172" t="s">
        <v>34</v>
      </c>
      <c r="H12" s="173" t="s">
        <v>515</v>
      </c>
      <c r="I12" s="173" t="s">
        <v>516</v>
      </c>
      <c r="J12" s="174" t="s">
        <v>35</v>
      </c>
    </row>
    <row r="13" spans="1:10" ht="20.100000000000001" customHeight="1">
      <c r="B13" s="175"/>
      <c r="C13" s="175"/>
      <c r="D13" s="175"/>
      <c r="E13" s="176"/>
      <c r="F13" s="177"/>
      <c r="G13" s="178"/>
      <c r="H13" s="179"/>
      <c r="I13" s="179"/>
      <c r="J13" s="180"/>
    </row>
    <row r="14" spans="1:10" ht="20.100000000000001" customHeight="1">
      <c r="A14" s="94"/>
      <c r="B14" s="181">
        <v>1</v>
      </c>
      <c r="C14" s="182"/>
      <c r="D14" s="182"/>
      <c r="E14" s="183" t="s">
        <v>243</v>
      </c>
      <c r="F14" s="184"/>
      <c r="G14" s="185"/>
      <c r="H14" s="186"/>
      <c r="I14" s="186"/>
      <c r="J14" s="187"/>
    </row>
    <row r="15" spans="1:10" ht="20.100000000000001" customHeight="1" outlineLevel="1">
      <c r="A15" s="94"/>
      <c r="B15" s="188" t="s">
        <v>6</v>
      </c>
      <c r="C15" s="188">
        <v>103689</v>
      </c>
      <c r="D15" s="189" t="s">
        <v>42</v>
      </c>
      <c r="E15" s="190" t="s">
        <v>270</v>
      </c>
      <c r="F15" s="188" t="s">
        <v>4</v>
      </c>
      <c r="G15" s="191">
        <v>10</v>
      </c>
      <c r="H15" s="192">
        <v>304.07</v>
      </c>
      <c r="I15" s="192">
        <f>ROUND(H15+(H15*$J$8),2)</f>
        <v>388.3</v>
      </c>
      <c r="J15" s="192">
        <f>ROUND((G15*I15),2)</f>
        <v>3883</v>
      </c>
    </row>
    <row r="16" spans="1:10" ht="30" customHeight="1" outlineLevel="1">
      <c r="A16" s="94"/>
      <c r="B16" s="188" t="s">
        <v>7</v>
      </c>
      <c r="C16" s="193" t="s">
        <v>522</v>
      </c>
      <c r="D16" s="188" t="s">
        <v>64</v>
      </c>
      <c r="E16" s="194" t="s">
        <v>247</v>
      </c>
      <c r="F16" s="188" t="s">
        <v>2</v>
      </c>
      <c r="G16" s="191">
        <v>1</v>
      </c>
      <c r="H16" s="192">
        <v>1676.69</v>
      </c>
      <c r="I16" s="192">
        <f t="shared" ref="I16:I19" si="0">ROUND(H16+(H16*$J$8),2)</f>
        <v>2141.13</v>
      </c>
      <c r="J16" s="192">
        <f t="shared" ref="J16:J19" si="1">ROUND((G16*I16),2)</f>
        <v>2141.13</v>
      </c>
    </row>
    <row r="17" spans="1:13" ht="20.100000000000001" customHeight="1" outlineLevel="1">
      <c r="B17" s="188" t="s">
        <v>38</v>
      </c>
      <c r="C17" s="195" t="s">
        <v>525</v>
      </c>
      <c r="D17" s="196" t="s">
        <v>524</v>
      </c>
      <c r="E17" s="197" t="s">
        <v>272</v>
      </c>
      <c r="F17" s="188" t="s">
        <v>2</v>
      </c>
      <c r="G17" s="191">
        <v>1</v>
      </c>
      <c r="H17" s="192">
        <v>1155.03</v>
      </c>
      <c r="I17" s="192">
        <f t="shared" si="0"/>
        <v>1474.97</v>
      </c>
      <c r="J17" s="192">
        <f t="shared" si="1"/>
        <v>1474.97</v>
      </c>
    </row>
    <row r="18" spans="1:13" ht="20.100000000000001" customHeight="1" outlineLevel="1">
      <c r="A18" s="94"/>
      <c r="B18" s="188" t="s">
        <v>41</v>
      </c>
      <c r="C18" s="188" t="s">
        <v>527</v>
      </c>
      <c r="D18" s="189" t="s">
        <v>524</v>
      </c>
      <c r="E18" s="190" t="s">
        <v>273</v>
      </c>
      <c r="F18" s="188" t="s">
        <v>4</v>
      </c>
      <c r="G18" s="191">
        <v>20</v>
      </c>
      <c r="H18" s="192">
        <v>565.19000000000005</v>
      </c>
      <c r="I18" s="192">
        <f t="shared" si="0"/>
        <v>721.75</v>
      </c>
      <c r="J18" s="192">
        <f t="shared" si="1"/>
        <v>14435</v>
      </c>
    </row>
    <row r="19" spans="1:13" ht="20.100000000000001" customHeight="1" outlineLevel="1">
      <c r="B19" s="188" t="s">
        <v>60</v>
      </c>
      <c r="C19" s="193" t="s">
        <v>529</v>
      </c>
      <c r="D19" s="188" t="s">
        <v>524</v>
      </c>
      <c r="E19" s="198" t="s">
        <v>545</v>
      </c>
      <c r="F19" s="188" t="s">
        <v>4</v>
      </c>
      <c r="G19" s="191">
        <v>1230</v>
      </c>
      <c r="H19" s="192">
        <v>2.19</v>
      </c>
      <c r="I19" s="192">
        <f t="shared" si="0"/>
        <v>2.8</v>
      </c>
      <c r="J19" s="192">
        <f t="shared" si="1"/>
        <v>3444</v>
      </c>
    </row>
    <row r="20" spans="1:13" ht="20.100000000000001" customHeight="1" outlineLevel="1">
      <c r="B20" s="199"/>
      <c r="C20" s="200"/>
      <c r="D20" s="200"/>
      <c r="E20" s="200"/>
      <c r="F20" s="200"/>
      <c r="G20" s="201" t="s">
        <v>123</v>
      </c>
      <c r="H20" s="202"/>
      <c r="I20" s="203"/>
      <c r="J20" s="204">
        <f>SUM(J15:J19)</f>
        <v>25378.1</v>
      </c>
    </row>
    <row r="21" spans="1:13" ht="20.100000000000001" customHeight="1">
      <c r="B21" s="205"/>
      <c r="C21" s="205"/>
      <c r="D21" s="205"/>
      <c r="E21" s="205"/>
      <c r="F21" s="177"/>
      <c r="G21" s="206"/>
      <c r="H21" s="207"/>
      <c r="I21" s="207"/>
      <c r="J21" s="207"/>
    </row>
    <row r="22" spans="1:13" ht="20.100000000000001" customHeight="1">
      <c r="B22" s="181">
        <v>2</v>
      </c>
      <c r="C22" s="182"/>
      <c r="D22" s="182"/>
      <c r="E22" s="183" t="s">
        <v>254</v>
      </c>
      <c r="F22" s="184"/>
      <c r="G22" s="185"/>
      <c r="H22" s="186"/>
      <c r="I22" s="186"/>
      <c r="J22" s="187"/>
    </row>
    <row r="23" spans="1:13" ht="20.100000000000001" customHeight="1">
      <c r="B23" s="208" t="s">
        <v>8</v>
      </c>
      <c r="C23" s="193" t="s">
        <v>532</v>
      </c>
      <c r="D23" s="188" t="s">
        <v>524</v>
      </c>
      <c r="E23" s="209" t="s">
        <v>372</v>
      </c>
      <c r="F23" s="189" t="s">
        <v>37</v>
      </c>
      <c r="G23" s="210">
        <v>22.5</v>
      </c>
      <c r="H23" s="192">
        <v>45.11</v>
      </c>
      <c r="I23" s="192">
        <f t="shared" ref="I23" si="2">ROUND(H23+(H23*$J$8),2)</f>
        <v>57.61</v>
      </c>
      <c r="J23" s="192">
        <f t="shared" ref="J23" si="3">ROUND((G23*I23),2)</f>
        <v>1296.23</v>
      </c>
    </row>
    <row r="24" spans="1:13" ht="20.100000000000001" customHeight="1">
      <c r="B24" s="199"/>
      <c r="C24" s="200"/>
      <c r="D24" s="200"/>
      <c r="E24" s="200"/>
      <c r="F24" s="200"/>
      <c r="G24" s="201" t="s">
        <v>123</v>
      </c>
      <c r="H24" s="192"/>
      <c r="I24" s="192"/>
      <c r="J24" s="211">
        <f>SUM(J23:J23)</f>
        <v>1296.23</v>
      </c>
    </row>
    <row r="25" spans="1:13" ht="20.100000000000001" customHeight="1">
      <c r="B25" s="199"/>
      <c r="C25" s="200"/>
      <c r="D25" s="200"/>
      <c r="E25" s="200"/>
      <c r="F25" s="200"/>
      <c r="G25" s="201"/>
      <c r="H25" s="192"/>
      <c r="I25" s="192"/>
      <c r="J25" s="211"/>
    </row>
    <row r="26" spans="1:13" ht="20.100000000000001" customHeight="1">
      <c r="B26" s="181">
        <v>3</v>
      </c>
      <c r="C26" s="182"/>
      <c r="D26" s="182"/>
      <c r="E26" s="183" t="s">
        <v>255</v>
      </c>
      <c r="F26" s="184"/>
      <c r="G26" s="185"/>
      <c r="H26" s="186"/>
      <c r="I26" s="186"/>
      <c r="J26" s="187"/>
    </row>
    <row r="27" spans="1:13" ht="20.100000000000001" customHeight="1" outlineLevel="1">
      <c r="B27" s="212" t="s">
        <v>11</v>
      </c>
      <c r="C27" s="213"/>
      <c r="D27" s="213"/>
      <c r="E27" s="214" t="s">
        <v>375</v>
      </c>
      <c r="F27" s="215"/>
      <c r="G27" s="216"/>
      <c r="H27" s="217"/>
      <c r="I27" s="218"/>
      <c r="J27" s="218"/>
    </row>
    <row r="28" spans="1:13" ht="19.5" customHeight="1" outlineLevel="1">
      <c r="B28" s="208" t="s">
        <v>114</v>
      </c>
      <c r="C28" s="189">
        <v>92448</v>
      </c>
      <c r="D28" s="193" t="s">
        <v>42</v>
      </c>
      <c r="E28" s="219" t="s">
        <v>280</v>
      </c>
      <c r="F28" s="189" t="s">
        <v>4</v>
      </c>
      <c r="G28" s="210">
        <v>126.72</v>
      </c>
      <c r="H28" s="192">
        <v>173.51</v>
      </c>
      <c r="I28" s="192">
        <f t="shared" ref="I28:I50" si="4">ROUND(H28+(H28*$J$8),2)</f>
        <v>221.57</v>
      </c>
      <c r="J28" s="192">
        <f t="shared" ref="J28" si="5">ROUND((G28*I28),2)</f>
        <v>28077.35</v>
      </c>
    </row>
    <row r="29" spans="1:13" ht="30" outlineLevel="1">
      <c r="B29" s="208" t="s">
        <v>115</v>
      </c>
      <c r="C29" s="189" t="s">
        <v>535</v>
      </c>
      <c r="D29" s="193" t="s">
        <v>524</v>
      </c>
      <c r="E29" s="222" t="s">
        <v>276</v>
      </c>
      <c r="F29" s="189" t="s">
        <v>68</v>
      </c>
      <c r="G29" s="210">
        <v>428.55</v>
      </c>
      <c r="H29" s="192">
        <v>11.38</v>
      </c>
      <c r="I29" s="192">
        <f t="shared" si="4"/>
        <v>14.53</v>
      </c>
      <c r="J29" s="192">
        <f t="shared" ref="J29:J50" si="6">ROUND((G29*I29),2)</f>
        <v>6226.83</v>
      </c>
      <c r="M29" s="303"/>
    </row>
    <row r="30" spans="1:13" ht="30" outlineLevel="1">
      <c r="B30" s="208" t="s">
        <v>116</v>
      </c>
      <c r="C30" s="189" t="s">
        <v>536</v>
      </c>
      <c r="D30" s="193" t="s">
        <v>524</v>
      </c>
      <c r="E30" s="222" t="s">
        <v>277</v>
      </c>
      <c r="F30" s="189" t="s">
        <v>68</v>
      </c>
      <c r="G30" s="210">
        <v>127.36</v>
      </c>
      <c r="H30" s="192">
        <v>11.31</v>
      </c>
      <c r="I30" s="192">
        <f t="shared" si="4"/>
        <v>14.44</v>
      </c>
      <c r="J30" s="192">
        <f t="shared" si="6"/>
        <v>1839.08</v>
      </c>
      <c r="M30" s="303"/>
    </row>
    <row r="31" spans="1:13" ht="30" outlineLevel="1">
      <c r="B31" s="208" t="s">
        <v>117</v>
      </c>
      <c r="C31" s="221" t="s">
        <v>534</v>
      </c>
      <c r="D31" s="221" t="s">
        <v>524</v>
      </c>
      <c r="E31" s="222" t="s">
        <v>279</v>
      </c>
      <c r="F31" s="189" t="s">
        <v>37</v>
      </c>
      <c r="G31" s="210">
        <v>8.52</v>
      </c>
      <c r="H31" s="192">
        <v>712.9</v>
      </c>
      <c r="I31" s="192">
        <f t="shared" si="4"/>
        <v>910.37</v>
      </c>
      <c r="J31" s="192">
        <f t="shared" si="6"/>
        <v>7756.35</v>
      </c>
      <c r="M31" s="303"/>
    </row>
    <row r="32" spans="1:13" ht="20.100000000000001" customHeight="1" outlineLevel="1">
      <c r="B32" s="212" t="s">
        <v>12</v>
      </c>
      <c r="C32" s="212"/>
      <c r="D32" s="212"/>
      <c r="E32" s="214" t="s">
        <v>90</v>
      </c>
      <c r="F32" s="215"/>
      <c r="G32" s="210"/>
      <c r="H32" s="192"/>
      <c r="I32" s="192"/>
      <c r="J32" s="192"/>
    </row>
    <row r="33" spans="2:10" ht="20.100000000000001" customHeight="1" outlineLevel="1">
      <c r="B33" s="223" t="s">
        <v>119</v>
      </c>
      <c r="C33" s="189" t="s">
        <v>537</v>
      </c>
      <c r="D33" s="193" t="s">
        <v>524</v>
      </c>
      <c r="E33" s="219" t="s">
        <v>370</v>
      </c>
      <c r="F33" s="189" t="s">
        <v>4</v>
      </c>
      <c r="G33" s="210">
        <v>155.72999999999999</v>
      </c>
      <c r="H33" s="192">
        <v>68.59</v>
      </c>
      <c r="I33" s="192">
        <f t="shared" si="4"/>
        <v>87.59</v>
      </c>
      <c r="J33" s="192">
        <f t="shared" si="6"/>
        <v>13640.39</v>
      </c>
    </row>
    <row r="34" spans="2:10" ht="19.5" customHeight="1" outlineLevel="1">
      <c r="B34" s="223" t="s">
        <v>120</v>
      </c>
      <c r="C34" s="189" t="s">
        <v>535</v>
      </c>
      <c r="D34" s="193" t="s">
        <v>524</v>
      </c>
      <c r="E34" s="220" t="s">
        <v>276</v>
      </c>
      <c r="F34" s="189" t="s">
        <v>68</v>
      </c>
      <c r="G34" s="210">
        <v>1946.45</v>
      </c>
      <c r="H34" s="192">
        <v>11.38</v>
      </c>
      <c r="I34" s="192">
        <f t="shared" si="4"/>
        <v>14.53</v>
      </c>
      <c r="J34" s="192">
        <f t="shared" si="6"/>
        <v>28281.919999999998</v>
      </c>
    </row>
    <row r="35" spans="2:10" ht="19.5" customHeight="1" outlineLevel="1">
      <c r="B35" s="223" t="s">
        <v>121</v>
      </c>
      <c r="C35" s="189" t="s">
        <v>536</v>
      </c>
      <c r="D35" s="193" t="s">
        <v>524</v>
      </c>
      <c r="E35" s="220" t="s">
        <v>277</v>
      </c>
      <c r="F35" s="189" t="s">
        <v>68</v>
      </c>
      <c r="G35" s="210">
        <v>240.18</v>
      </c>
      <c r="H35" s="192">
        <v>11.31</v>
      </c>
      <c r="I35" s="192">
        <f t="shared" si="4"/>
        <v>14.44</v>
      </c>
      <c r="J35" s="192">
        <f t="shared" si="6"/>
        <v>3468.2</v>
      </c>
    </row>
    <row r="36" spans="2:10" ht="30" outlineLevel="1">
      <c r="B36" s="223" t="s">
        <v>122</v>
      </c>
      <c r="C36" s="221" t="s">
        <v>534</v>
      </c>
      <c r="D36" s="221" t="s">
        <v>524</v>
      </c>
      <c r="E36" s="222" t="s">
        <v>279</v>
      </c>
      <c r="F36" s="189" t="s">
        <v>37</v>
      </c>
      <c r="G36" s="210">
        <v>10.71</v>
      </c>
      <c r="H36" s="192">
        <v>712.9</v>
      </c>
      <c r="I36" s="192">
        <f t="shared" si="4"/>
        <v>910.37</v>
      </c>
      <c r="J36" s="192">
        <f t="shared" si="6"/>
        <v>9750.06</v>
      </c>
    </row>
    <row r="37" spans="2:10" ht="20.100000000000001" customHeight="1" outlineLevel="1">
      <c r="B37" s="223" t="s">
        <v>125</v>
      </c>
      <c r="C37" s="224">
        <v>101964</v>
      </c>
      <c r="D37" s="224" t="s">
        <v>42</v>
      </c>
      <c r="E37" s="220" t="s">
        <v>371</v>
      </c>
      <c r="F37" s="189" t="s">
        <v>4</v>
      </c>
      <c r="G37" s="210">
        <v>84.33</v>
      </c>
      <c r="H37" s="192">
        <v>186.14</v>
      </c>
      <c r="I37" s="192">
        <f t="shared" si="4"/>
        <v>237.7</v>
      </c>
      <c r="J37" s="192">
        <f t="shared" si="6"/>
        <v>20045.240000000002</v>
      </c>
    </row>
    <row r="38" spans="2:10" ht="20.100000000000001" customHeight="1" outlineLevel="1">
      <c r="B38" s="223" t="s">
        <v>790</v>
      </c>
      <c r="C38" s="224" t="s">
        <v>791</v>
      </c>
      <c r="D38" s="224" t="s">
        <v>524</v>
      </c>
      <c r="E38" s="220" t="s">
        <v>792</v>
      </c>
      <c r="F38" s="189" t="s">
        <v>37</v>
      </c>
      <c r="G38" s="210">
        <v>1.04</v>
      </c>
      <c r="H38" s="192">
        <v>691.43</v>
      </c>
      <c r="I38" s="192">
        <f t="shared" ref="I38" si="7">ROUND(H38+(H38*$J$8),2)</f>
        <v>882.96</v>
      </c>
      <c r="J38" s="192">
        <f t="shared" ref="J38" si="8">ROUND((G38*I38),2)</f>
        <v>918.28</v>
      </c>
    </row>
    <row r="39" spans="2:10" ht="20.100000000000001" customHeight="1" outlineLevel="1">
      <c r="B39" s="212" t="s">
        <v>649</v>
      </c>
      <c r="C39" s="189"/>
      <c r="D39" s="193"/>
      <c r="E39" s="214" t="s">
        <v>374</v>
      </c>
      <c r="F39" s="189"/>
      <c r="G39" s="210"/>
      <c r="H39" s="192"/>
      <c r="I39" s="192"/>
      <c r="J39" s="192"/>
    </row>
    <row r="40" spans="2:10" ht="20.100000000000001" customHeight="1" outlineLevel="1">
      <c r="B40" s="223" t="s">
        <v>650</v>
      </c>
      <c r="C40" s="189" t="s">
        <v>538</v>
      </c>
      <c r="D40" s="193" t="s">
        <v>524</v>
      </c>
      <c r="E40" s="219" t="s">
        <v>370</v>
      </c>
      <c r="F40" s="189" t="s">
        <v>4</v>
      </c>
      <c r="G40" s="210">
        <v>111.8</v>
      </c>
      <c r="H40" s="192">
        <v>54.25</v>
      </c>
      <c r="I40" s="192">
        <f t="shared" si="4"/>
        <v>69.28</v>
      </c>
      <c r="J40" s="192">
        <f>G40*I40</f>
        <v>7745.5039999999999</v>
      </c>
    </row>
    <row r="41" spans="2:10" ht="19.5" customHeight="1" outlineLevel="1">
      <c r="B41" s="223" t="s">
        <v>651</v>
      </c>
      <c r="C41" s="189" t="s">
        <v>535</v>
      </c>
      <c r="D41" s="193" t="s">
        <v>524</v>
      </c>
      <c r="E41" s="220" t="s">
        <v>276</v>
      </c>
      <c r="F41" s="189" t="s">
        <v>68</v>
      </c>
      <c r="G41" s="210">
        <v>135.38999999999999</v>
      </c>
      <c r="H41" s="192">
        <v>11.38</v>
      </c>
      <c r="I41" s="192">
        <f t="shared" si="4"/>
        <v>14.53</v>
      </c>
      <c r="J41" s="192">
        <f t="shared" si="6"/>
        <v>1967.22</v>
      </c>
    </row>
    <row r="42" spans="2:10" ht="19.5" customHeight="1" outlineLevel="1">
      <c r="B42" s="223" t="s">
        <v>652</v>
      </c>
      <c r="C42" s="189" t="s">
        <v>536</v>
      </c>
      <c r="D42" s="193" t="s">
        <v>524</v>
      </c>
      <c r="E42" s="220" t="s">
        <v>277</v>
      </c>
      <c r="F42" s="189" t="s">
        <v>68</v>
      </c>
      <c r="G42" s="210">
        <v>95.93</v>
      </c>
      <c r="H42" s="192">
        <v>11.31</v>
      </c>
      <c r="I42" s="192">
        <f t="shared" si="4"/>
        <v>14.44</v>
      </c>
      <c r="J42" s="192">
        <f t="shared" si="6"/>
        <v>1385.23</v>
      </c>
    </row>
    <row r="43" spans="2:10" ht="30" outlineLevel="1">
      <c r="B43" s="223" t="s">
        <v>653</v>
      </c>
      <c r="C43" s="221" t="s">
        <v>534</v>
      </c>
      <c r="D43" s="221" t="s">
        <v>524</v>
      </c>
      <c r="E43" s="222" t="s">
        <v>279</v>
      </c>
      <c r="F43" s="189" t="s">
        <v>37</v>
      </c>
      <c r="G43" s="210">
        <v>6.59</v>
      </c>
      <c r="H43" s="192">
        <v>712.9</v>
      </c>
      <c r="I43" s="192">
        <f t="shared" si="4"/>
        <v>910.37</v>
      </c>
      <c r="J43" s="192">
        <f t="shared" si="6"/>
        <v>5999.34</v>
      </c>
    </row>
    <row r="44" spans="2:10" ht="20.100000000000001" customHeight="1" outlineLevel="1">
      <c r="B44" s="212" t="s">
        <v>654</v>
      </c>
      <c r="C44" s="189"/>
      <c r="D44" s="193"/>
      <c r="E44" s="214" t="s">
        <v>373</v>
      </c>
      <c r="F44" s="189"/>
      <c r="G44" s="210"/>
      <c r="H44" s="192"/>
      <c r="I44" s="192"/>
      <c r="J44" s="192"/>
    </row>
    <row r="45" spans="2:10" ht="20.100000000000001" customHeight="1" outlineLevel="1">
      <c r="B45" s="223" t="s">
        <v>655</v>
      </c>
      <c r="C45" s="189" t="s">
        <v>538</v>
      </c>
      <c r="D45" s="221" t="s">
        <v>524</v>
      </c>
      <c r="E45" s="219" t="s">
        <v>370</v>
      </c>
      <c r="F45" s="189" t="s">
        <v>4</v>
      </c>
      <c r="G45" s="210">
        <v>10.8</v>
      </c>
      <c r="H45" s="192">
        <v>54.25</v>
      </c>
      <c r="I45" s="192">
        <f t="shared" si="4"/>
        <v>69.28</v>
      </c>
      <c r="J45" s="192">
        <f>G45*I45</f>
        <v>748.22400000000005</v>
      </c>
    </row>
    <row r="46" spans="2:10" ht="20.100000000000001" customHeight="1" outlineLevel="1">
      <c r="B46" s="223" t="s">
        <v>656</v>
      </c>
      <c r="C46" s="189">
        <v>100324</v>
      </c>
      <c r="D46" s="193" t="s">
        <v>42</v>
      </c>
      <c r="E46" s="215" t="s">
        <v>408</v>
      </c>
      <c r="F46" s="189" t="s">
        <v>37</v>
      </c>
      <c r="G46" s="210">
        <v>33.83</v>
      </c>
      <c r="H46" s="192">
        <v>204.31</v>
      </c>
      <c r="I46" s="192">
        <f t="shared" si="4"/>
        <v>260.89999999999998</v>
      </c>
      <c r="J46" s="192">
        <f t="shared" si="6"/>
        <v>8826.25</v>
      </c>
    </row>
    <row r="47" spans="2:10" ht="20.100000000000001" customHeight="1" outlineLevel="1">
      <c r="B47" s="223" t="s">
        <v>657</v>
      </c>
      <c r="C47" s="189">
        <v>3637</v>
      </c>
      <c r="D47" s="193" t="s">
        <v>539</v>
      </c>
      <c r="E47" s="209" t="s">
        <v>406</v>
      </c>
      <c r="F47" s="189" t="s">
        <v>4</v>
      </c>
      <c r="G47" s="210">
        <v>1001.47</v>
      </c>
      <c r="H47" s="192">
        <v>22.57</v>
      </c>
      <c r="I47" s="192">
        <f t="shared" si="4"/>
        <v>28.82</v>
      </c>
      <c r="J47" s="192">
        <f t="shared" si="6"/>
        <v>28862.37</v>
      </c>
    </row>
    <row r="48" spans="2:10" ht="30" outlineLevel="1">
      <c r="B48" s="223" t="s">
        <v>658</v>
      </c>
      <c r="C48" s="221" t="s">
        <v>534</v>
      </c>
      <c r="D48" s="221" t="s">
        <v>524</v>
      </c>
      <c r="E48" s="222" t="s">
        <v>279</v>
      </c>
      <c r="F48" s="189" t="s">
        <v>37</v>
      </c>
      <c r="G48" s="210">
        <v>27.07</v>
      </c>
      <c r="H48" s="192">
        <v>712.9</v>
      </c>
      <c r="I48" s="192">
        <f t="shared" si="4"/>
        <v>910.37</v>
      </c>
      <c r="J48" s="192">
        <f t="shared" si="6"/>
        <v>24643.72</v>
      </c>
    </row>
    <row r="49" spans="2:10" ht="20.100000000000001" customHeight="1" outlineLevel="1">
      <c r="B49" s="212" t="s">
        <v>659</v>
      </c>
      <c r="C49" s="189"/>
      <c r="D49" s="193"/>
      <c r="E49" s="214" t="s">
        <v>281</v>
      </c>
      <c r="F49" s="189"/>
      <c r="G49" s="210"/>
      <c r="H49" s="192"/>
      <c r="I49" s="192"/>
      <c r="J49" s="192"/>
    </row>
    <row r="50" spans="2:10" ht="20.100000000000001" customHeight="1" outlineLevel="1">
      <c r="B50" s="223" t="s">
        <v>660</v>
      </c>
      <c r="C50" s="189">
        <v>105022</v>
      </c>
      <c r="D50" s="193" t="s">
        <v>42</v>
      </c>
      <c r="E50" s="209" t="s">
        <v>369</v>
      </c>
      <c r="F50" s="189" t="s">
        <v>1</v>
      </c>
      <c r="G50" s="210">
        <v>33.9</v>
      </c>
      <c r="H50" s="192">
        <v>22.4</v>
      </c>
      <c r="I50" s="192">
        <f t="shared" si="4"/>
        <v>28.6</v>
      </c>
      <c r="J50" s="192">
        <f t="shared" si="6"/>
        <v>969.54</v>
      </c>
    </row>
    <row r="51" spans="2:10" ht="20.100000000000001" customHeight="1" outlineLevel="1">
      <c r="B51" s="199"/>
      <c r="C51" s="200"/>
      <c r="D51" s="200"/>
      <c r="E51" s="200"/>
      <c r="F51" s="200"/>
      <c r="G51" s="201" t="s">
        <v>123</v>
      </c>
      <c r="H51" s="202"/>
      <c r="I51" s="202"/>
      <c r="J51" s="225">
        <f>SUM(J28:J50)</f>
        <v>201151.098</v>
      </c>
    </row>
    <row r="52" spans="2:10" ht="20.100000000000001" customHeight="1">
      <c r="B52" s="205"/>
      <c r="C52" s="205"/>
      <c r="D52" s="205"/>
      <c r="E52" s="205"/>
      <c r="F52" s="177"/>
      <c r="G52" s="206"/>
      <c r="H52" s="207"/>
      <c r="I52" s="207"/>
      <c r="J52" s="207"/>
    </row>
    <row r="53" spans="2:10" ht="20.100000000000001" customHeight="1">
      <c r="B53" s="181">
        <v>4</v>
      </c>
      <c r="C53" s="182"/>
      <c r="D53" s="182"/>
      <c r="E53" s="184" t="s">
        <v>256</v>
      </c>
      <c r="F53" s="184"/>
      <c r="G53" s="185"/>
      <c r="H53" s="186"/>
      <c r="I53" s="186"/>
      <c r="J53" s="187"/>
    </row>
    <row r="54" spans="2:10" ht="20.100000000000001" customHeight="1" outlineLevel="1">
      <c r="B54" s="226" t="s">
        <v>13</v>
      </c>
      <c r="C54" s="193"/>
      <c r="D54" s="193"/>
      <c r="E54" s="214" t="s">
        <v>479</v>
      </c>
      <c r="F54" s="188"/>
      <c r="G54" s="210"/>
      <c r="H54" s="210"/>
      <c r="I54" s="218"/>
      <c r="J54" s="218"/>
    </row>
    <row r="55" spans="2:10" ht="30" outlineLevel="1">
      <c r="B55" s="223" t="s">
        <v>126</v>
      </c>
      <c r="C55" s="193" t="s">
        <v>540</v>
      </c>
      <c r="D55" s="193" t="s">
        <v>524</v>
      </c>
      <c r="E55" s="209" t="s">
        <v>480</v>
      </c>
      <c r="F55" s="188" t="s">
        <v>4</v>
      </c>
      <c r="G55" s="210">
        <v>134.72</v>
      </c>
      <c r="H55" s="192">
        <v>147.76</v>
      </c>
      <c r="I55" s="192">
        <f t="shared" ref="I55:I60" si="9">ROUND(H55+(H55*$J$8),2)</f>
        <v>188.69</v>
      </c>
      <c r="J55" s="192">
        <f t="shared" ref="J55" si="10">ROUND((G55*I55),2)</f>
        <v>25420.32</v>
      </c>
    </row>
    <row r="56" spans="2:10" ht="20.100000000000001" customHeight="1" outlineLevel="1">
      <c r="B56" s="226" t="s">
        <v>14</v>
      </c>
      <c r="C56" s="193"/>
      <c r="D56" s="193"/>
      <c r="E56" s="214" t="s">
        <v>97</v>
      </c>
      <c r="F56" s="188"/>
      <c r="G56" s="210"/>
      <c r="H56" s="192"/>
      <c r="I56" s="192"/>
      <c r="J56" s="192"/>
    </row>
    <row r="57" spans="2:10" ht="30" customHeight="1" outlineLevel="1">
      <c r="B57" s="223" t="s">
        <v>130</v>
      </c>
      <c r="C57" s="224" t="s">
        <v>544</v>
      </c>
      <c r="D57" s="224" t="s">
        <v>524</v>
      </c>
      <c r="E57" s="222" t="s">
        <v>387</v>
      </c>
      <c r="F57" s="188" t="s">
        <v>4</v>
      </c>
      <c r="G57" s="210">
        <v>52.12</v>
      </c>
      <c r="H57" s="192">
        <v>47.5</v>
      </c>
      <c r="I57" s="192">
        <f t="shared" si="9"/>
        <v>60.66</v>
      </c>
      <c r="J57" s="192">
        <f t="shared" ref="J57:J60" si="11">ROUND((G57*I57),2)</f>
        <v>3161.6</v>
      </c>
    </row>
    <row r="58" spans="2:10" ht="30" customHeight="1" outlineLevel="1">
      <c r="B58" s="223" t="s">
        <v>131</v>
      </c>
      <c r="C58" s="224">
        <v>93202</v>
      </c>
      <c r="D58" s="224" t="s">
        <v>42</v>
      </c>
      <c r="E58" s="222" t="s">
        <v>388</v>
      </c>
      <c r="F58" s="188" t="s">
        <v>1</v>
      </c>
      <c r="G58" s="210">
        <v>69.400000000000006</v>
      </c>
      <c r="H58" s="192">
        <v>26.87</v>
      </c>
      <c r="I58" s="192">
        <f t="shared" si="9"/>
        <v>34.31</v>
      </c>
      <c r="J58" s="192">
        <f t="shared" si="11"/>
        <v>2381.11</v>
      </c>
    </row>
    <row r="59" spans="2:10" ht="19.5" customHeight="1" outlineLevel="1">
      <c r="B59" s="226" t="s">
        <v>32</v>
      </c>
      <c r="C59" s="193"/>
      <c r="D59" s="193"/>
      <c r="E59" s="214" t="s">
        <v>389</v>
      </c>
      <c r="F59" s="188"/>
      <c r="G59" s="210"/>
      <c r="H59" s="192"/>
      <c r="I59" s="192"/>
      <c r="J59" s="192"/>
    </row>
    <row r="60" spans="2:10" ht="30" customHeight="1" outlineLevel="1">
      <c r="B60" s="223" t="s">
        <v>133</v>
      </c>
      <c r="C60" s="193">
        <v>103329</v>
      </c>
      <c r="D60" s="193" t="s">
        <v>42</v>
      </c>
      <c r="E60" s="209" t="s">
        <v>390</v>
      </c>
      <c r="F60" s="188" t="s">
        <v>4</v>
      </c>
      <c r="G60" s="210">
        <v>148.08000000000001</v>
      </c>
      <c r="H60" s="192">
        <v>85.75</v>
      </c>
      <c r="I60" s="192">
        <f t="shared" si="9"/>
        <v>109.5</v>
      </c>
      <c r="J60" s="192">
        <f t="shared" si="11"/>
        <v>16214.76</v>
      </c>
    </row>
    <row r="61" spans="2:10" ht="20.100000000000001" customHeight="1" outlineLevel="1">
      <c r="B61" s="199"/>
      <c r="C61" s="200"/>
      <c r="D61" s="200"/>
      <c r="E61" s="200"/>
      <c r="F61" s="200"/>
      <c r="G61" s="201" t="s">
        <v>123</v>
      </c>
      <c r="H61" s="227"/>
      <c r="I61" s="202"/>
      <c r="J61" s="225">
        <f>SUM(J55:J60)</f>
        <v>47177.79</v>
      </c>
    </row>
    <row r="62" spans="2:10" ht="20.100000000000001" customHeight="1">
      <c r="B62" s="205"/>
      <c r="C62" s="205"/>
      <c r="D62" s="205"/>
      <c r="E62" s="205"/>
      <c r="F62" s="177"/>
      <c r="G62" s="206"/>
      <c r="H62" s="207"/>
      <c r="I62" s="207"/>
      <c r="J62" s="207"/>
    </row>
    <row r="63" spans="2:10" ht="20.100000000000001" customHeight="1">
      <c r="B63" s="181">
        <v>5</v>
      </c>
      <c r="C63" s="182"/>
      <c r="D63" s="182"/>
      <c r="E63" s="184" t="s">
        <v>3</v>
      </c>
      <c r="F63" s="184"/>
      <c r="G63" s="185"/>
      <c r="H63" s="186"/>
      <c r="I63" s="186"/>
      <c r="J63" s="187"/>
    </row>
    <row r="64" spans="2:10" ht="20.100000000000001" customHeight="1" outlineLevel="1">
      <c r="B64" s="228" t="s">
        <v>15</v>
      </c>
      <c r="C64" s="229"/>
      <c r="D64" s="229"/>
      <c r="E64" s="230" t="s">
        <v>43</v>
      </c>
      <c r="F64" s="188"/>
      <c r="G64" s="231"/>
      <c r="H64" s="218"/>
      <c r="I64" s="218"/>
      <c r="J64" s="218"/>
    </row>
    <row r="65" spans="1:14" ht="41.25" customHeight="1" outlineLevel="1">
      <c r="B65" s="208" t="s">
        <v>142</v>
      </c>
      <c r="C65" s="193">
        <v>90843</v>
      </c>
      <c r="D65" s="193" t="s">
        <v>42</v>
      </c>
      <c r="E65" s="209" t="s">
        <v>367</v>
      </c>
      <c r="F65" s="188" t="s">
        <v>2</v>
      </c>
      <c r="G65" s="210">
        <v>2</v>
      </c>
      <c r="H65" s="192">
        <v>1002.73</v>
      </c>
      <c r="I65" s="192">
        <f t="shared" ref="I65" si="12">ROUND(H65+(H65*$J$8),2)</f>
        <v>1280.49</v>
      </c>
      <c r="J65" s="192">
        <f t="shared" ref="J65" si="13">ROUND((G65*I65),2)</f>
        <v>2560.98</v>
      </c>
    </row>
    <row r="66" spans="1:14" ht="40.5" customHeight="1" outlineLevel="1">
      <c r="B66" s="208" t="s">
        <v>661</v>
      </c>
      <c r="C66" s="193">
        <v>90844</v>
      </c>
      <c r="D66" s="193" t="s">
        <v>42</v>
      </c>
      <c r="E66" s="209" t="s">
        <v>284</v>
      </c>
      <c r="F66" s="188" t="s">
        <v>2</v>
      </c>
      <c r="G66" s="210">
        <v>1</v>
      </c>
      <c r="H66" s="192">
        <v>1075.28</v>
      </c>
      <c r="I66" s="192">
        <f t="shared" ref="I66:I77" si="14">ROUND(H66+(H66*$J$8),2)</f>
        <v>1373.13</v>
      </c>
      <c r="J66" s="192">
        <f t="shared" ref="J66:J77" si="15">ROUND((G66*I66),2)</f>
        <v>1373.13</v>
      </c>
    </row>
    <row r="67" spans="1:14" ht="36" customHeight="1" outlineLevel="1">
      <c r="B67" s="208" t="s">
        <v>662</v>
      </c>
      <c r="C67" s="193" t="s">
        <v>542</v>
      </c>
      <c r="D67" s="193" t="s">
        <v>524</v>
      </c>
      <c r="E67" s="209" t="s">
        <v>800</v>
      </c>
      <c r="F67" s="188" t="s">
        <v>2</v>
      </c>
      <c r="G67" s="210">
        <v>4</v>
      </c>
      <c r="H67" s="192">
        <v>917.63</v>
      </c>
      <c r="I67" s="192">
        <f t="shared" si="14"/>
        <v>1171.81</v>
      </c>
      <c r="J67" s="192">
        <f t="shared" si="15"/>
        <v>4687.24</v>
      </c>
    </row>
    <row r="68" spans="1:14" ht="30" customHeight="1" outlineLevel="1">
      <c r="B68" s="208" t="s">
        <v>663</v>
      </c>
      <c r="C68" s="193" t="s">
        <v>543</v>
      </c>
      <c r="D68" s="193" t="s">
        <v>524</v>
      </c>
      <c r="E68" s="209" t="s">
        <v>801</v>
      </c>
      <c r="F68" s="188" t="s">
        <v>2</v>
      </c>
      <c r="G68" s="210">
        <v>2</v>
      </c>
      <c r="H68" s="192">
        <v>783.62</v>
      </c>
      <c r="I68" s="192">
        <f t="shared" si="14"/>
        <v>1000.68</v>
      </c>
      <c r="J68" s="192">
        <f t="shared" si="15"/>
        <v>2001.36</v>
      </c>
    </row>
    <row r="69" spans="1:14" ht="20.100000000000001" customHeight="1" outlineLevel="1">
      <c r="B69" s="228" t="s">
        <v>69</v>
      </c>
      <c r="C69" s="193"/>
      <c r="D69" s="208"/>
      <c r="E69" s="232" t="s">
        <v>44</v>
      </c>
      <c r="F69" s="188"/>
      <c r="G69" s="210"/>
      <c r="H69" s="192"/>
      <c r="I69" s="192"/>
      <c r="J69" s="192"/>
    </row>
    <row r="70" spans="1:14" s="72" customFormat="1" ht="19.5" customHeight="1" outlineLevel="1">
      <c r="A70" s="73"/>
      <c r="B70" s="224" t="s">
        <v>143</v>
      </c>
      <c r="C70" s="224" t="s">
        <v>541</v>
      </c>
      <c r="D70" s="224" t="s">
        <v>64</v>
      </c>
      <c r="E70" s="220" t="s">
        <v>435</v>
      </c>
      <c r="F70" s="233" t="s">
        <v>1</v>
      </c>
      <c r="G70" s="234">
        <v>11.6</v>
      </c>
      <c r="H70" s="192">
        <v>195.9</v>
      </c>
      <c r="I70" s="192">
        <f t="shared" si="14"/>
        <v>250.16</v>
      </c>
      <c r="J70" s="192">
        <f t="shared" si="15"/>
        <v>2901.86</v>
      </c>
      <c r="L70" s="74"/>
    </row>
    <row r="71" spans="1:14" s="72" customFormat="1" ht="31.5" customHeight="1" outlineLevel="1">
      <c r="A71" s="73"/>
      <c r="B71" s="224" t="s">
        <v>391</v>
      </c>
      <c r="C71" s="224">
        <v>10045</v>
      </c>
      <c r="D71" s="224" t="s">
        <v>539</v>
      </c>
      <c r="E71" s="222" t="s">
        <v>368</v>
      </c>
      <c r="F71" s="188" t="s">
        <v>4</v>
      </c>
      <c r="G71" s="234">
        <v>4.3</v>
      </c>
      <c r="H71" s="192">
        <v>32.51</v>
      </c>
      <c r="I71" s="192">
        <f t="shared" si="14"/>
        <v>41.52</v>
      </c>
      <c r="J71" s="192">
        <f t="shared" si="15"/>
        <v>178.54</v>
      </c>
      <c r="L71" s="74"/>
    </row>
    <row r="72" spans="1:14" s="72" customFormat="1" ht="20.100000000000001" customHeight="1" outlineLevel="1">
      <c r="A72" s="73"/>
      <c r="B72" s="224" t="s">
        <v>664</v>
      </c>
      <c r="C72" s="224">
        <v>100705</v>
      </c>
      <c r="D72" s="193" t="s">
        <v>42</v>
      </c>
      <c r="E72" s="222" t="s">
        <v>478</v>
      </c>
      <c r="F72" s="188" t="s">
        <v>2</v>
      </c>
      <c r="G72" s="234">
        <v>6</v>
      </c>
      <c r="H72" s="192">
        <v>81.94</v>
      </c>
      <c r="I72" s="192">
        <f t="shared" si="14"/>
        <v>104.64</v>
      </c>
      <c r="J72" s="192">
        <f t="shared" si="15"/>
        <v>627.84</v>
      </c>
      <c r="L72" s="74"/>
    </row>
    <row r="73" spans="1:14" ht="20.100000000000001" customHeight="1" outlineLevel="1">
      <c r="B73" s="228" t="s">
        <v>92</v>
      </c>
      <c r="C73" s="193"/>
      <c r="D73" s="193"/>
      <c r="E73" s="235" t="s">
        <v>45</v>
      </c>
      <c r="F73" s="235"/>
      <c r="G73" s="210"/>
      <c r="H73" s="192"/>
      <c r="I73" s="192"/>
      <c r="J73" s="192"/>
    </row>
    <row r="74" spans="1:14" ht="20.100000000000001" customHeight="1" outlineLevel="1">
      <c r="B74" s="208" t="s">
        <v>144</v>
      </c>
      <c r="C74" s="193" t="s">
        <v>546</v>
      </c>
      <c r="D74" s="193" t="s">
        <v>524</v>
      </c>
      <c r="E74" s="209" t="s">
        <v>473</v>
      </c>
      <c r="F74" s="188" t="s">
        <v>4</v>
      </c>
      <c r="G74" s="210">
        <v>10.8</v>
      </c>
      <c r="H74" s="192">
        <v>459.79</v>
      </c>
      <c r="I74" s="192">
        <f t="shared" si="14"/>
        <v>587.15</v>
      </c>
      <c r="J74" s="192">
        <f t="shared" si="15"/>
        <v>6341.22</v>
      </c>
    </row>
    <row r="75" spans="1:14" ht="30" outlineLevel="1">
      <c r="B75" s="208" t="s">
        <v>665</v>
      </c>
      <c r="C75" s="193">
        <v>97040</v>
      </c>
      <c r="D75" s="193" t="s">
        <v>42</v>
      </c>
      <c r="E75" s="209" t="s">
        <v>474</v>
      </c>
      <c r="F75" s="188" t="s">
        <v>4</v>
      </c>
      <c r="G75" s="210">
        <v>2.08</v>
      </c>
      <c r="H75" s="192">
        <v>16.989999999999998</v>
      </c>
      <c r="I75" s="192">
        <f t="shared" si="14"/>
        <v>21.7</v>
      </c>
      <c r="J75" s="192">
        <f t="shared" si="15"/>
        <v>45.14</v>
      </c>
    </row>
    <row r="76" spans="1:14" ht="20.100000000000001" customHeight="1" outlineLevel="1">
      <c r="B76" s="228" t="s">
        <v>666</v>
      </c>
      <c r="C76" s="193"/>
      <c r="D76" s="193"/>
      <c r="E76" s="232" t="s">
        <v>46</v>
      </c>
      <c r="F76" s="193"/>
      <c r="G76" s="210"/>
      <c r="H76" s="192"/>
      <c r="I76" s="192"/>
      <c r="J76" s="192"/>
    </row>
    <row r="77" spans="1:14" ht="30" outlineLevel="1">
      <c r="B77" s="208" t="s">
        <v>667</v>
      </c>
      <c r="C77" s="193">
        <v>9718</v>
      </c>
      <c r="D77" s="193" t="s">
        <v>539</v>
      </c>
      <c r="E77" s="209" t="s">
        <v>470</v>
      </c>
      <c r="F77" s="193" t="s">
        <v>4</v>
      </c>
      <c r="G77" s="210">
        <v>4.32</v>
      </c>
      <c r="H77" s="192">
        <v>571.54</v>
      </c>
      <c r="I77" s="192">
        <f t="shared" si="14"/>
        <v>729.86</v>
      </c>
      <c r="J77" s="192">
        <f t="shared" si="15"/>
        <v>3153</v>
      </c>
    </row>
    <row r="78" spans="1:14" ht="20.100000000000001" customHeight="1" outlineLevel="1">
      <c r="B78" s="199"/>
      <c r="C78" s="200"/>
      <c r="D78" s="200"/>
      <c r="E78" s="200"/>
      <c r="F78" s="200"/>
      <c r="G78" s="201" t="s">
        <v>123</v>
      </c>
      <c r="H78" s="227"/>
      <c r="I78" s="202"/>
      <c r="J78" s="225">
        <f>SUM(J65:J77)</f>
        <v>23870.31</v>
      </c>
    </row>
    <row r="79" spans="1:14" ht="20.100000000000001" customHeight="1">
      <c r="B79" s="205"/>
      <c r="C79" s="205"/>
      <c r="D79" s="205"/>
      <c r="E79" s="205"/>
      <c r="F79" s="177"/>
      <c r="G79" s="206"/>
      <c r="H79" s="207"/>
      <c r="I79" s="207"/>
      <c r="J79" s="207"/>
      <c r="N79" s="81">
        <v>1</v>
      </c>
    </row>
    <row r="80" spans="1:14" ht="20.100000000000001" customHeight="1">
      <c r="B80" s="181">
        <v>6</v>
      </c>
      <c r="C80" s="182"/>
      <c r="D80" s="182"/>
      <c r="E80" s="184" t="s">
        <v>257</v>
      </c>
      <c r="F80" s="184"/>
      <c r="G80" s="185"/>
      <c r="H80" s="186"/>
      <c r="I80" s="186"/>
      <c r="J80" s="187"/>
    </row>
    <row r="81" spans="2:10" ht="30" outlineLevel="1">
      <c r="B81" s="208" t="s">
        <v>16</v>
      </c>
      <c r="C81" s="224">
        <v>94213</v>
      </c>
      <c r="D81" s="224" t="s">
        <v>42</v>
      </c>
      <c r="E81" s="209" t="s">
        <v>433</v>
      </c>
      <c r="F81" s="188" t="s">
        <v>4</v>
      </c>
      <c r="G81" s="210">
        <v>1030.4000000000001</v>
      </c>
      <c r="H81" s="192">
        <v>56.73</v>
      </c>
      <c r="I81" s="192">
        <f t="shared" ref="I81" si="16">ROUND(H81+(H81*$J$8),2)</f>
        <v>72.44</v>
      </c>
      <c r="J81" s="192">
        <f t="shared" ref="J81" si="17">ROUND((G81*I81),2)</f>
        <v>74642.179999999993</v>
      </c>
    </row>
    <row r="82" spans="2:10" ht="20.100000000000001" customHeight="1" outlineLevel="1">
      <c r="B82" s="208" t="s">
        <v>17</v>
      </c>
      <c r="C82" s="193" t="s">
        <v>547</v>
      </c>
      <c r="D82" s="193" t="s">
        <v>524</v>
      </c>
      <c r="E82" s="209" t="s">
        <v>481</v>
      </c>
      <c r="F82" s="188" t="s">
        <v>4</v>
      </c>
      <c r="G82" s="210">
        <v>980.4</v>
      </c>
      <c r="H82" s="192">
        <v>229.2</v>
      </c>
      <c r="I82" s="192">
        <f t="shared" ref="I82" si="18">ROUND(H82+(H82*$J$8),2)</f>
        <v>292.69</v>
      </c>
      <c r="J82" s="192">
        <f t="shared" ref="J82" si="19">ROUND((G82*I82),2)</f>
        <v>286953.28000000003</v>
      </c>
    </row>
    <row r="83" spans="2:10" ht="20.100000000000001" customHeight="1" outlineLevel="1">
      <c r="B83" s="199"/>
      <c r="C83" s="200"/>
      <c r="D83" s="200"/>
      <c r="E83" s="200"/>
      <c r="F83" s="200"/>
      <c r="G83" s="201" t="s">
        <v>123</v>
      </c>
      <c r="H83" s="202"/>
      <c r="I83" s="202"/>
      <c r="J83" s="225">
        <f>SUM(J81:J82)</f>
        <v>361595.46</v>
      </c>
    </row>
    <row r="84" spans="2:10" ht="20.100000000000001" customHeight="1">
      <c r="B84" s="205"/>
      <c r="C84" s="205"/>
      <c r="D84" s="205"/>
      <c r="E84" s="205"/>
      <c r="F84" s="177"/>
      <c r="G84" s="206"/>
      <c r="H84" s="207"/>
      <c r="I84" s="207"/>
      <c r="J84" s="207"/>
    </row>
    <row r="85" spans="2:10" ht="20.100000000000001" customHeight="1">
      <c r="B85" s="181">
        <v>7</v>
      </c>
      <c r="C85" s="182"/>
      <c r="D85" s="182"/>
      <c r="E85" s="184" t="s">
        <v>165</v>
      </c>
      <c r="F85" s="184"/>
      <c r="G85" s="185"/>
      <c r="H85" s="186"/>
      <c r="I85" s="186"/>
      <c r="J85" s="187"/>
    </row>
    <row r="86" spans="2:10" ht="30" outlineLevel="1">
      <c r="B86" s="223" t="s">
        <v>20</v>
      </c>
      <c r="C86" s="224">
        <v>98557</v>
      </c>
      <c r="D86" s="224" t="s">
        <v>42</v>
      </c>
      <c r="E86" s="222" t="s">
        <v>482</v>
      </c>
      <c r="F86" s="236" t="s">
        <v>4</v>
      </c>
      <c r="G86" s="210">
        <v>265.61</v>
      </c>
      <c r="H86" s="192">
        <v>42.28</v>
      </c>
      <c r="I86" s="192">
        <f t="shared" ref="I86" si="20">ROUND(H86+(H86*$J$8),2)</f>
        <v>53.99</v>
      </c>
      <c r="J86" s="192">
        <f t="shared" ref="J86" si="21">ROUND((G86*I86),2)</f>
        <v>14340.28</v>
      </c>
    </row>
    <row r="87" spans="2:10" ht="20.100000000000001" customHeight="1" outlineLevel="1">
      <c r="B87" s="223" t="s">
        <v>155</v>
      </c>
      <c r="C87" s="189">
        <v>97113</v>
      </c>
      <c r="D87" s="193" t="s">
        <v>42</v>
      </c>
      <c r="E87" s="215" t="s">
        <v>407</v>
      </c>
      <c r="F87" s="189" t="s">
        <v>4</v>
      </c>
      <c r="G87" s="210">
        <v>676.67</v>
      </c>
      <c r="H87" s="192">
        <v>2.48</v>
      </c>
      <c r="I87" s="192">
        <f t="shared" ref="I87" si="22">ROUND(H87+(H87*$J$8),2)</f>
        <v>3.17</v>
      </c>
      <c r="J87" s="192">
        <f t="shared" ref="J87" si="23">ROUND((G87*I87),2)</f>
        <v>2145.04</v>
      </c>
    </row>
    <row r="88" spans="2:10" ht="20.100000000000001" customHeight="1" outlineLevel="1">
      <c r="B88" s="199"/>
      <c r="C88" s="200"/>
      <c r="D88" s="200"/>
      <c r="E88" s="200"/>
      <c r="F88" s="200"/>
      <c r="G88" s="201" t="s">
        <v>123</v>
      </c>
      <c r="H88" s="202"/>
      <c r="I88" s="202"/>
      <c r="J88" s="225">
        <f>SUM(J86:J87)</f>
        <v>16485.32</v>
      </c>
    </row>
    <row r="89" spans="2:10" ht="20.100000000000001" customHeight="1">
      <c r="B89" s="237"/>
      <c r="C89" s="237"/>
      <c r="D89" s="237"/>
      <c r="E89" s="237"/>
      <c r="F89" s="237"/>
      <c r="G89" s="237"/>
      <c r="H89" s="238"/>
      <c r="I89" s="238"/>
      <c r="J89" s="239"/>
    </row>
    <row r="90" spans="2:10" ht="20.100000000000001" customHeight="1">
      <c r="B90" s="181">
        <v>8</v>
      </c>
      <c r="C90" s="182"/>
      <c r="D90" s="182"/>
      <c r="E90" s="184" t="s">
        <v>258</v>
      </c>
      <c r="F90" s="184"/>
      <c r="G90" s="185"/>
      <c r="H90" s="186"/>
      <c r="I90" s="186"/>
      <c r="J90" s="187"/>
    </row>
    <row r="91" spans="2:10" ht="20.100000000000001" customHeight="1" outlineLevel="1">
      <c r="B91" s="208" t="s">
        <v>21</v>
      </c>
      <c r="C91" s="221">
        <v>87905</v>
      </c>
      <c r="D91" s="240" t="s">
        <v>42</v>
      </c>
      <c r="E91" s="241" t="s">
        <v>303</v>
      </c>
      <c r="F91" s="242" t="s">
        <v>4</v>
      </c>
      <c r="G91" s="210">
        <v>595.99</v>
      </c>
      <c r="H91" s="192">
        <v>7.46</v>
      </c>
      <c r="I91" s="192">
        <f t="shared" ref="I91" si="24">ROUND(H91+(H91*$J$8),2)</f>
        <v>9.5299999999999994</v>
      </c>
      <c r="J91" s="192">
        <f t="shared" ref="J91" si="25">ROUND((G91*I91),2)</f>
        <v>5679.78</v>
      </c>
    </row>
    <row r="92" spans="2:10" ht="20.100000000000001" customHeight="1" outlineLevel="1">
      <c r="B92" s="208" t="s">
        <v>156</v>
      </c>
      <c r="C92" s="208">
        <v>87882</v>
      </c>
      <c r="D92" s="240" t="s">
        <v>42</v>
      </c>
      <c r="E92" s="190" t="s">
        <v>304</v>
      </c>
      <c r="F92" s="188" t="s">
        <v>4</v>
      </c>
      <c r="G92" s="210">
        <v>84.33</v>
      </c>
      <c r="H92" s="192">
        <v>6.37</v>
      </c>
      <c r="I92" s="192">
        <f t="shared" ref="I92:I100" si="26">ROUND(H92+(H92*$J$8),2)</f>
        <v>8.1300000000000008</v>
      </c>
      <c r="J92" s="192">
        <f t="shared" ref="J92:J100" si="27">ROUND((G92*I92),2)</f>
        <v>685.6</v>
      </c>
    </row>
    <row r="93" spans="2:10" ht="30" outlineLevel="1">
      <c r="B93" s="208" t="s">
        <v>668</v>
      </c>
      <c r="C93" s="208">
        <v>87531</v>
      </c>
      <c r="D93" s="240" t="s">
        <v>42</v>
      </c>
      <c r="E93" s="190" t="s">
        <v>376</v>
      </c>
      <c r="F93" s="188" t="s">
        <v>4</v>
      </c>
      <c r="G93" s="210">
        <v>743.93</v>
      </c>
      <c r="H93" s="192">
        <v>33.49</v>
      </c>
      <c r="I93" s="192">
        <f t="shared" si="26"/>
        <v>42.77</v>
      </c>
      <c r="J93" s="192">
        <f t="shared" si="27"/>
        <v>31817.89</v>
      </c>
    </row>
    <row r="94" spans="2:10" ht="20.100000000000001" customHeight="1" outlineLevel="1">
      <c r="B94" s="208" t="s">
        <v>669</v>
      </c>
      <c r="C94" s="208" t="s">
        <v>586</v>
      </c>
      <c r="D94" s="240" t="s">
        <v>524</v>
      </c>
      <c r="E94" s="190" t="s">
        <v>583</v>
      </c>
      <c r="F94" s="188" t="s">
        <v>4</v>
      </c>
      <c r="G94" s="210">
        <v>445.04</v>
      </c>
      <c r="H94" s="192">
        <v>33.020000000000003</v>
      </c>
      <c r="I94" s="192">
        <f t="shared" si="26"/>
        <v>42.17</v>
      </c>
      <c r="J94" s="192">
        <f t="shared" si="27"/>
        <v>18767.34</v>
      </c>
    </row>
    <row r="95" spans="2:10" ht="20.100000000000001" customHeight="1" outlineLevel="1">
      <c r="B95" s="208" t="s">
        <v>670</v>
      </c>
      <c r="C95" s="208" t="s">
        <v>586</v>
      </c>
      <c r="D95" s="240" t="s">
        <v>524</v>
      </c>
      <c r="E95" s="190" t="s">
        <v>584</v>
      </c>
      <c r="F95" s="188" t="s">
        <v>4</v>
      </c>
      <c r="G95" s="210">
        <v>84.33</v>
      </c>
      <c r="H95" s="192">
        <v>33.020000000000003</v>
      </c>
      <c r="I95" s="192">
        <f t="shared" si="26"/>
        <v>42.17</v>
      </c>
      <c r="J95" s="192">
        <f t="shared" si="27"/>
        <v>3556.2</v>
      </c>
    </row>
    <row r="96" spans="2:10" ht="18.75" customHeight="1" outlineLevel="1">
      <c r="B96" s="208" t="s">
        <v>671</v>
      </c>
      <c r="C96" s="221">
        <v>87905</v>
      </c>
      <c r="D96" s="240" t="s">
        <v>42</v>
      </c>
      <c r="E96" s="241" t="s">
        <v>378</v>
      </c>
      <c r="F96" s="242" t="s">
        <v>4</v>
      </c>
      <c r="G96" s="210">
        <v>140.33000000000001</v>
      </c>
      <c r="H96" s="192">
        <v>7.46</v>
      </c>
      <c r="I96" s="192">
        <f t="shared" si="26"/>
        <v>9.5299999999999994</v>
      </c>
      <c r="J96" s="192">
        <f t="shared" si="27"/>
        <v>1337.34</v>
      </c>
    </row>
    <row r="97" spans="2:10" ht="30" outlineLevel="1">
      <c r="B97" s="208" t="s">
        <v>672</v>
      </c>
      <c r="C97" s="208">
        <v>87531</v>
      </c>
      <c r="D97" s="240" t="s">
        <v>42</v>
      </c>
      <c r="E97" s="190" t="s">
        <v>377</v>
      </c>
      <c r="F97" s="188" t="s">
        <v>4</v>
      </c>
      <c r="G97" s="210">
        <v>140.33000000000001</v>
      </c>
      <c r="H97" s="192">
        <v>6.37</v>
      </c>
      <c r="I97" s="192">
        <f t="shared" si="26"/>
        <v>8.1300000000000008</v>
      </c>
      <c r="J97" s="192">
        <f t="shared" si="27"/>
        <v>1140.8800000000001</v>
      </c>
    </row>
    <row r="98" spans="2:10" ht="30" outlineLevel="1">
      <c r="B98" s="208" t="s">
        <v>673</v>
      </c>
      <c r="C98" s="208" t="s">
        <v>586</v>
      </c>
      <c r="D98" s="240" t="s">
        <v>524</v>
      </c>
      <c r="E98" s="190" t="s">
        <v>585</v>
      </c>
      <c r="F98" s="242" t="s">
        <v>4</v>
      </c>
      <c r="G98" s="210">
        <v>140.33000000000001</v>
      </c>
      <c r="H98" s="192">
        <v>33.020000000000003</v>
      </c>
      <c r="I98" s="192">
        <f t="shared" si="26"/>
        <v>42.17</v>
      </c>
      <c r="J98" s="192">
        <f t="shared" si="27"/>
        <v>5917.72</v>
      </c>
    </row>
    <row r="99" spans="2:10" ht="30" outlineLevel="1">
      <c r="B99" s="208" t="s">
        <v>674</v>
      </c>
      <c r="C99" s="208">
        <v>87273</v>
      </c>
      <c r="D99" s="240" t="s">
        <v>42</v>
      </c>
      <c r="E99" s="190" t="s">
        <v>468</v>
      </c>
      <c r="F99" s="188" t="s">
        <v>4</v>
      </c>
      <c r="G99" s="210">
        <v>210.5</v>
      </c>
      <c r="H99" s="192">
        <v>62.33</v>
      </c>
      <c r="I99" s="192">
        <f t="shared" si="26"/>
        <v>79.599999999999994</v>
      </c>
      <c r="J99" s="192">
        <f t="shared" si="27"/>
        <v>16755.8</v>
      </c>
    </row>
    <row r="100" spans="2:10" ht="30" outlineLevel="1">
      <c r="B100" s="208" t="s">
        <v>675</v>
      </c>
      <c r="C100" s="208" t="s">
        <v>548</v>
      </c>
      <c r="D100" s="240" t="s">
        <v>524</v>
      </c>
      <c r="E100" s="222" t="s">
        <v>469</v>
      </c>
      <c r="F100" s="188" t="s">
        <v>4</v>
      </c>
      <c r="G100" s="210">
        <v>85.51</v>
      </c>
      <c r="H100" s="192">
        <v>58.56</v>
      </c>
      <c r="I100" s="192">
        <f t="shared" si="26"/>
        <v>74.78</v>
      </c>
      <c r="J100" s="192">
        <f t="shared" si="27"/>
        <v>6394.44</v>
      </c>
    </row>
    <row r="101" spans="2:10" ht="20.100000000000001" customHeight="1" outlineLevel="1">
      <c r="B101" s="199"/>
      <c r="C101" s="200"/>
      <c r="D101" s="200"/>
      <c r="E101" s="200"/>
      <c r="F101" s="200"/>
      <c r="G101" s="201" t="s">
        <v>123</v>
      </c>
      <c r="H101" s="202"/>
      <c r="I101" s="202"/>
      <c r="J101" s="225">
        <f>SUM(J91:J100)</f>
        <v>92052.989999999991</v>
      </c>
    </row>
    <row r="102" spans="2:10" ht="20.100000000000001" customHeight="1">
      <c r="B102" s="237"/>
      <c r="C102" s="237"/>
      <c r="D102" s="237"/>
      <c r="E102" s="237"/>
      <c r="F102" s="237"/>
      <c r="G102" s="237"/>
      <c r="H102" s="238"/>
      <c r="I102" s="238"/>
      <c r="J102" s="239"/>
    </row>
    <row r="103" spans="2:10" ht="20.100000000000001" customHeight="1">
      <c r="B103" s="181">
        <v>9</v>
      </c>
      <c r="C103" s="182"/>
      <c r="D103" s="182"/>
      <c r="E103" s="184" t="s">
        <v>259</v>
      </c>
      <c r="F103" s="184"/>
      <c r="G103" s="185"/>
      <c r="H103" s="186"/>
      <c r="I103" s="186"/>
      <c r="J103" s="187"/>
    </row>
    <row r="104" spans="2:10" ht="20.100000000000001" customHeight="1" outlineLevel="1">
      <c r="B104" s="229" t="s">
        <v>22</v>
      </c>
      <c r="C104" s="243"/>
      <c r="D104" s="244"/>
      <c r="E104" s="245" t="s">
        <v>269</v>
      </c>
      <c r="F104" s="188"/>
      <c r="G104" s="210"/>
      <c r="H104" s="210"/>
      <c r="I104" s="218"/>
      <c r="J104" s="218"/>
    </row>
    <row r="105" spans="2:10" ht="18.75" customHeight="1" outlineLevel="1">
      <c r="B105" s="208" t="s">
        <v>676</v>
      </c>
      <c r="C105" s="193">
        <v>99</v>
      </c>
      <c r="D105" s="193" t="s">
        <v>539</v>
      </c>
      <c r="E105" s="209" t="s">
        <v>409</v>
      </c>
      <c r="F105" s="242" t="s">
        <v>4</v>
      </c>
      <c r="G105" s="210">
        <v>64.91</v>
      </c>
      <c r="H105" s="192">
        <v>25.35</v>
      </c>
      <c r="I105" s="192">
        <f t="shared" ref="I105" si="28">ROUND(H105+(H105*$J$8),2)</f>
        <v>32.369999999999997</v>
      </c>
      <c r="J105" s="192">
        <f t="shared" ref="J105" si="29">ROUND((G105*I105),2)</f>
        <v>2101.14</v>
      </c>
    </row>
    <row r="106" spans="2:10" ht="20.100000000000001" customHeight="1" outlineLevel="1">
      <c r="B106" s="208" t="s">
        <v>677</v>
      </c>
      <c r="C106" s="244">
        <v>87630</v>
      </c>
      <c r="D106" s="189" t="s">
        <v>42</v>
      </c>
      <c r="E106" s="246" t="s">
        <v>410</v>
      </c>
      <c r="F106" s="242" t="s">
        <v>4</v>
      </c>
      <c r="G106" s="210">
        <v>64.91</v>
      </c>
      <c r="H106" s="192">
        <v>39.86</v>
      </c>
      <c r="I106" s="192">
        <f t="shared" ref="I106:I113" si="30">ROUND(H106+(H106*$J$8),2)</f>
        <v>50.9</v>
      </c>
      <c r="J106" s="192">
        <f t="shared" ref="J106:J113" si="31">ROUND((G106*I106),2)</f>
        <v>3303.92</v>
      </c>
    </row>
    <row r="107" spans="2:10" ht="30" customHeight="1" outlineLevel="1">
      <c r="B107" s="208" t="s">
        <v>678</v>
      </c>
      <c r="C107" s="193" t="s">
        <v>588</v>
      </c>
      <c r="D107" s="189" t="s">
        <v>600</v>
      </c>
      <c r="E107" s="209" t="s">
        <v>613</v>
      </c>
      <c r="F107" s="242" t="s">
        <v>4</v>
      </c>
      <c r="G107" s="210">
        <v>676.67</v>
      </c>
      <c r="H107" s="192">
        <v>130.69</v>
      </c>
      <c r="I107" s="192">
        <f t="shared" si="30"/>
        <v>166.89</v>
      </c>
      <c r="J107" s="192">
        <f t="shared" si="31"/>
        <v>112929.46</v>
      </c>
    </row>
    <row r="108" spans="2:10" ht="30" outlineLevel="1">
      <c r="B108" s="208" t="s">
        <v>679</v>
      </c>
      <c r="C108" s="247">
        <v>87251</v>
      </c>
      <c r="D108" s="248" t="s">
        <v>42</v>
      </c>
      <c r="E108" s="222" t="s">
        <v>301</v>
      </c>
      <c r="F108" s="188" t="s">
        <v>4</v>
      </c>
      <c r="G108" s="210">
        <v>64.91</v>
      </c>
      <c r="H108" s="192">
        <v>49.12</v>
      </c>
      <c r="I108" s="192">
        <f t="shared" si="30"/>
        <v>62.73</v>
      </c>
      <c r="J108" s="192">
        <f t="shared" si="31"/>
        <v>4071.8</v>
      </c>
    </row>
    <row r="109" spans="2:10" ht="20.100000000000001" customHeight="1" outlineLevel="1">
      <c r="B109" s="208" t="s">
        <v>680</v>
      </c>
      <c r="C109" s="193">
        <v>98689</v>
      </c>
      <c r="D109" s="248" t="s">
        <v>42</v>
      </c>
      <c r="E109" s="209" t="s">
        <v>302</v>
      </c>
      <c r="F109" s="188" t="s">
        <v>1</v>
      </c>
      <c r="G109" s="210">
        <v>2.7</v>
      </c>
      <c r="H109" s="192">
        <v>87.86</v>
      </c>
      <c r="I109" s="192">
        <f t="shared" si="30"/>
        <v>112.2</v>
      </c>
      <c r="J109" s="192">
        <f t="shared" si="31"/>
        <v>302.94</v>
      </c>
    </row>
    <row r="110" spans="2:10" ht="20.100000000000001" customHeight="1" outlineLevel="1">
      <c r="B110" s="229" t="s">
        <v>23</v>
      </c>
      <c r="C110" s="243"/>
      <c r="D110" s="244"/>
      <c r="E110" s="245" t="s">
        <v>47</v>
      </c>
      <c r="F110" s="195"/>
      <c r="G110" s="210"/>
      <c r="H110" s="192"/>
      <c r="I110" s="192"/>
      <c r="J110" s="192"/>
    </row>
    <row r="111" spans="2:10" ht="20.100000000000001" customHeight="1" outlineLevel="1">
      <c r="B111" s="208" t="s">
        <v>681</v>
      </c>
      <c r="C111" s="249" t="s">
        <v>550</v>
      </c>
      <c r="D111" s="240" t="s">
        <v>524</v>
      </c>
      <c r="E111" s="209" t="s">
        <v>385</v>
      </c>
      <c r="F111" s="195" t="s">
        <v>4</v>
      </c>
      <c r="G111" s="210">
        <v>195.79</v>
      </c>
      <c r="H111" s="192">
        <v>60.72</v>
      </c>
      <c r="I111" s="192">
        <f t="shared" si="30"/>
        <v>77.540000000000006</v>
      </c>
      <c r="J111" s="192">
        <f t="shared" si="31"/>
        <v>15181.56</v>
      </c>
    </row>
    <row r="112" spans="2:10" ht="20.100000000000001" customHeight="1" outlineLevel="1">
      <c r="B112" s="208" t="s">
        <v>682</v>
      </c>
      <c r="C112" s="224" t="s">
        <v>551</v>
      </c>
      <c r="D112" s="240" t="s">
        <v>524</v>
      </c>
      <c r="E112" s="197" t="s">
        <v>386</v>
      </c>
      <c r="F112" s="224" t="s">
        <v>37</v>
      </c>
      <c r="G112" s="210">
        <v>1.82</v>
      </c>
      <c r="H112" s="192">
        <v>540.67999999999995</v>
      </c>
      <c r="I112" s="192">
        <f t="shared" si="30"/>
        <v>690.45</v>
      </c>
      <c r="J112" s="192">
        <f t="shared" si="31"/>
        <v>1256.6199999999999</v>
      </c>
    </row>
    <row r="113" spans="1:12" ht="30" customHeight="1" outlineLevel="1">
      <c r="B113" s="208" t="s">
        <v>683</v>
      </c>
      <c r="C113" s="193" t="s">
        <v>549</v>
      </c>
      <c r="D113" s="193" t="s">
        <v>524</v>
      </c>
      <c r="E113" s="209" t="s">
        <v>475</v>
      </c>
      <c r="F113" s="195" t="s">
        <v>4</v>
      </c>
      <c r="G113" s="210">
        <v>5.85</v>
      </c>
      <c r="H113" s="192">
        <v>133.31</v>
      </c>
      <c r="I113" s="192">
        <f t="shared" si="30"/>
        <v>170.24</v>
      </c>
      <c r="J113" s="192">
        <f t="shared" si="31"/>
        <v>995.9</v>
      </c>
    </row>
    <row r="114" spans="1:12" ht="20.100000000000001" customHeight="1" outlineLevel="1">
      <c r="B114" s="199"/>
      <c r="C114" s="200"/>
      <c r="D114" s="200"/>
      <c r="E114" s="200"/>
      <c r="F114" s="200"/>
      <c r="G114" s="201" t="s">
        <v>123</v>
      </c>
      <c r="H114" s="202"/>
      <c r="I114" s="202"/>
      <c r="J114" s="225">
        <f>SUM(J105:J113)</f>
        <v>140143.34</v>
      </c>
    </row>
    <row r="115" spans="1:12" ht="20.100000000000001" customHeight="1">
      <c r="B115" s="237"/>
      <c r="C115" s="237"/>
      <c r="D115" s="237"/>
      <c r="E115" s="237"/>
      <c r="F115" s="237"/>
      <c r="G115" s="237"/>
      <c r="H115" s="238"/>
      <c r="I115" s="238"/>
      <c r="J115" s="239"/>
    </row>
    <row r="116" spans="1:12" ht="20.100000000000001" customHeight="1">
      <c r="B116" s="181">
        <v>10</v>
      </c>
      <c r="C116" s="182"/>
      <c r="D116" s="182"/>
      <c r="E116" s="184" t="s">
        <v>260</v>
      </c>
      <c r="F116" s="184"/>
      <c r="G116" s="185"/>
      <c r="H116" s="186"/>
      <c r="I116" s="186"/>
      <c r="J116" s="187"/>
    </row>
    <row r="117" spans="1:12" ht="30" outlineLevel="1">
      <c r="B117" s="208" t="s">
        <v>25</v>
      </c>
      <c r="C117" s="193" t="s">
        <v>555</v>
      </c>
      <c r="D117" s="193" t="s">
        <v>524</v>
      </c>
      <c r="E117" s="209" t="s">
        <v>436</v>
      </c>
      <c r="F117" s="188" t="s">
        <v>4</v>
      </c>
      <c r="G117" s="210">
        <v>529.37</v>
      </c>
      <c r="H117" s="192">
        <v>16.399999999999999</v>
      </c>
      <c r="I117" s="192">
        <f t="shared" ref="I117" si="32">ROUND(H117+(H117*$J$8),2)</f>
        <v>20.94</v>
      </c>
      <c r="J117" s="192">
        <f t="shared" ref="J117" si="33">ROUND((G117*I117),2)</f>
        <v>11085.01</v>
      </c>
    </row>
    <row r="118" spans="1:12" ht="20.100000000000001" customHeight="1" outlineLevel="1">
      <c r="B118" s="208" t="s">
        <v>36</v>
      </c>
      <c r="C118" s="193">
        <v>88489</v>
      </c>
      <c r="D118" s="240" t="s">
        <v>42</v>
      </c>
      <c r="E118" s="209" t="s">
        <v>434</v>
      </c>
      <c r="F118" s="188" t="s">
        <v>4</v>
      </c>
      <c r="G118" s="210">
        <v>445.04</v>
      </c>
      <c r="H118" s="192">
        <v>12.17</v>
      </c>
      <c r="I118" s="192">
        <f t="shared" ref="I118:I124" si="34">ROUND(H118+(H118*$J$8),2)</f>
        <v>15.54</v>
      </c>
      <c r="J118" s="192">
        <f t="shared" ref="J118:J124" si="35">ROUND((G118*I118),2)</f>
        <v>6915.92</v>
      </c>
    </row>
    <row r="119" spans="1:12" ht="20.100000000000001" customHeight="1" outlineLevel="1">
      <c r="B119" s="208" t="s">
        <v>684</v>
      </c>
      <c r="C119" s="193">
        <v>88488</v>
      </c>
      <c r="D119" s="240" t="s">
        <v>42</v>
      </c>
      <c r="E119" s="209" t="s">
        <v>282</v>
      </c>
      <c r="F119" s="188" t="s">
        <v>4</v>
      </c>
      <c r="G119" s="210">
        <v>84.33</v>
      </c>
      <c r="H119" s="192">
        <v>14.28</v>
      </c>
      <c r="I119" s="192">
        <f t="shared" si="34"/>
        <v>18.239999999999998</v>
      </c>
      <c r="J119" s="192">
        <f t="shared" si="35"/>
        <v>1538.18</v>
      </c>
    </row>
    <row r="120" spans="1:12" ht="20.100000000000001" customHeight="1" outlineLevel="1">
      <c r="B120" s="208" t="s">
        <v>685</v>
      </c>
      <c r="C120" s="193" t="s">
        <v>554</v>
      </c>
      <c r="D120" s="240" t="s">
        <v>524</v>
      </c>
      <c r="E120" s="209" t="s">
        <v>306</v>
      </c>
      <c r="F120" s="188" t="s">
        <v>4</v>
      </c>
      <c r="G120" s="210">
        <v>483.8</v>
      </c>
      <c r="H120" s="192">
        <v>50.93</v>
      </c>
      <c r="I120" s="192">
        <f t="shared" si="34"/>
        <v>65.040000000000006</v>
      </c>
      <c r="J120" s="192">
        <f t="shared" si="35"/>
        <v>31466.35</v>
      </c>
    </row>
    <row r="121" spans="1:12" ht="20.100000000000001" customHeight="1" outlineLevel="1">
      <c r="B121" s="208" t="s">
        <v>686</v>
      </c>
      <c r="C121" s="193">
        <v>102504</v>
      </c>
      <c r="D121" s="240" t="s">
        <v>42</v>
      </c>
      <c r="E121" s="250" t="s">
        <v>363</v>
      </c>
      <c r="F121" s="188" t="s">
        <v>1</v>
      </c>
      <c r="G121" s="210">
        <v>275.60000000000002</v>
      </c>
      <c r="H121" s="192">
        <v>9.08</v>
      </c>
      <c r="I121" s="192">
        <f t="shared" si="34"/>
        <v>11.6</v>
      </c>
      <c r="J121" s="192">
        <f t="shared" si="35"/>
        <v>3196.96</v>
      </c>
      <c r="K121" s="116"/>
    </row>
    <row r="122" spans="1:12" ht="20.100000000000001" customHeight="1" outlineLevel="1">
      <c r="B122" s="208" t="s">
        <v>687</v>
      </c>
      <c r="C122" s="224" t="s">
        <v>552</v>
      </c>
      <c r="D122" s="248" t="s">
        <v>524</v>
      </c>
      <c r="E122" s="251" t="s">
        <v>305</v>
      </c>
      <c r="F122" s="188" t="s">
        <v>4</v>
      </c>
      <c r="G122" s="210">
        <v>366.82</v>
      </c>
      <c r="H122" s="192">
        <v>28.03</v>
      </c>
      <c r="I122" s="192">
        <f t="shared" si="34"/>
        <v>35.79</v>
      </c>
      <c r="J122" s="192">
        <f t="shared" si="35"/>
        <v>13128.49</v>
      </c>
    </row>
    <row r="123" spans="1:12" ht="20.100000000000001" customHeight="1" outlineLevel="1">
      <c r="B123" s="208" t="s">
        <v>688</v>
      </c>
      <c r="C123" s="224" t="s">
        <v>553</v>
      </c>
      <c r="D123" s="248" t="s">
        <v>524</v>
      </c>
      <c r="E123" s="251" t="s">
        <v>432</v>
      </c>
      <c r="F123" s="188" t="s">
        <v>4</v>
      </c>
      <c r="G123" s="210">
        <v>567.82000000000005</v>
      </c>
      <c r="H123" s="192">
        <v>36.799999999999997</v>
      </c>
      <c r="I123" s="192">
        <f t="shared" si="34"/>
        <v>46.99</v>
      </c>
      <c r="J123" s="192">
        <f t="shared" si="35"/>
        <v>26681.86</v>
      </c>
    </row>
    <row r="124" spans="1:12" ht="20.100000000000001" customHeight="1" outlineLevel="1">
      <c r="B124" s="208" t="s">
        <v>689</v>
      </c>
      <c r="C124" s="224" t="s">
        <v>553</v>
      </c>
      <c r="D124" s="248" t="s">
        <v>524</v>
      </c>
      <c r="E124" s="251" t="s">
        <v>299</v>
      </c>
      <c r="F124" s="188" t="s">
        <v>4</v>
      </c>
      <c r="G124" s="210">
        <v>1030.4000000000001</v>
      </c>
      <c r="H124" s="192">
        <v>36.799999999999997</v>
      </c>
      <c r="I124" s="192">
        <f t="shared" si="34"/>
        <v>46.99</v>
      </c>
      <c r="J124" s="192">
        <f t="shared" si="35"/>
        <v>48418.5</v>
      </c>
    </row>
    <row r="125" spans="1:12" ht="20.100000000000001" customHeight="1" outlineLevel="1">
      <c r="B125" s="199"/>
      <c r="C125" s="200"/>
      <c r="D125" s="200"/>
      <c r="E125" s="200"/>
      <c r="F125" s="200"/>
      <c r="G125" s="201" t="s">
        <v>123</v>
      </c>
      <c r="H125" s="202"/>
      <c r="I125" s="202"/>
      <c r="J125" s="225">
        <f>SUM(J117:J124)</f>
        <v>142431.27000000002</v>
      </c>
    </row>
    <row r="126" spans="1:12" ht="20.100000000000001" customHeight="1">
      <c r="B126" s="237"/>
      <c r="C126" s="237"/>
      <c r="D126" s="237"/>
      <c r="E126" s="237"/>
      <c r="F126" s="237"/>
      <c r="G126" s="237"/>
      <c r="H126" s="238"/>
      <c r="I126" s="238"/>
      <c r="J126" s="239"/>
    </row>
    <row r="127" spans="1:12" ht="20.100000000000001" customHeight="1">
      <c r="B127" s="181">
        <v>11</v>
      </c>
      <c r="C127" s="182"/>
      <c r="D127" s="182"/>
      <c r="E127" s="184" t="s">
        <v>261</v>
      </c>
      <c r="F127" s="184"/>
      <c r="G127" s="185"/>
      <c r="H127" s="186"/>
      <c r="I127" s="186"/>
      <c r="J127" s="187"/>
    </row>
    <row r="128" spans="1:12" s="85" customFormat="1" ht="20.100000000000001" customHeight="1" outlineLevel="1">
      <c r="A128" s="73"/>
      <c r="B128" s="252" t="s">
        <v>26</v>
      </c>
      <c r="C128" s="252"/>
      <c r="D128" s="252"/>
      <c r="E128" s="253" t="s">
        <v>497</v>
      </c>
      <c r="F128" s="254"/>
      <c r="G128" s="234"/>
      <c r="H128" s="234"/>
      <c r="I128" s="255"/>
      <c r="J128" s="255"/>
      <c r="K128" s="72"/>
      <c r="L128" s="74"/>
    </row>
    <row r="129" spans="2:10" ht="20.100000000000001" customHeight="1" outlineLevel="1">
      <c r="B129" s="208" t="s">
        <v>690</v>
      </c>
      <c r="C129" s="240">
        <v>89401</v>
      </c>
      <c r="D129" s="189" t="s">
        <v>42</v>
      </c>
      <c r="E129" s="256" t="s">
        <v>319</v>
      </c>
      <c r="F129" s="240" t="s">
        <v>1</v>
      </c>
      <c r="G129" s="210">
        <v>12</v>
      </c>
      <c r="H129" s="192">
        <v>9.6999999999999993</v>
      </c>
      <c r="I129" s="192">
        <f t="shared" ref="I129" si="36">ROUND(H129+(H129*$J$8),2)</f>
        <v>12.39</v>
      </c>
      <c r="J129" s="192">
        <f t="shared" ref="J129" si="37">ROUND((G129*I129),2)</f>
        <v>148.68</v>
      </c>
    </row>
    <row r="130" spans="2:10" ht="20.100000000000001" customHeight="1" outlineLevel="1">
      <c r="B130" s="208" t="s">
        <v>691</v>
      </c>
      <c r="C130" s="240">
        <v>89446</v>
      </c>
      <c r="D130" s="240" t="s">
        <v>42</v>
      </c>
      <c r="E130" s="256" t="s">
        <v>320</v>
      </c>
      <c r="F130" s="240" t="s">
        <v>1</v>
      </c>
      <c r="G130" s="210">
        <v>42</v>
      </c>
      <c r="H130" s="192">
        <v>4.8899999999999997</v>
      </c>
      <c r="I130" s="192">
        <f t="shared" ref="I130:I164" si="38">ROUND(H130+(H130*$J$8),2)</f>
        <v>6.24</v>
      </c>
      <c r="J130" s="192">
        <f t="shared" ref="J130:J164" si="39">ROUND((G130*I130),2)</f>
        <v>262.08</v>
      </c>
    </row>
    <row r="131" spans="2:10" ht="20.100000000000001" customHeight="1" outlineLevel="1">
      <c r="B131" s="208" t="s">
        <v>692</v>
      </c>
      <c r="C131" s="189">
        <v>89447</v>
      </c>
      <c r="D131" s="240" t="s">
        <v>42</v>
      </c>
      <c r="E131" s="256" t="s">
        <v>322</v>
      </c>
      <c r="F131" s="240" t="s">
        <v>1</v>
      </c>
      <c r="G131" s="210">
        <v>28</v>
      </c>
      <c r="H131" s="192">
        <v>9.75</v>
      </c>
      <c r="I131" s="192">
        <f t="shared" si="38"/>
        <v>12.45</v>
      </c>
      <c r="J131" s="192">
        <f t="shared" si="39"/>
        <v>348.6</v>
      </c>
    </row>
    <row r="132" spans="2:10" ht="20.100000000000001" customHeight="1" outlineLevel="1">
      <c r="B132" s="208" t="s">
        <v>693</v>
      </c>
      <c r="C132" s="240">
        <v>89448</v>
      </c>
      <c r="D132" s="240" t="s">
        <v>42</v>
      </c>
      <c r="E132" s="256" t="s">
        <v>321</v>
      </c>
      <c r="F132" s="240" t="s">
        <v>1</v>
      </c>
      <c r="G132" s="210">
        <v>30</v>
      </c>
      <c r="H132" s="192">
        <v>14.94</v>
      </c>
      <c r="I132" s="192">
        <f t="shared" si="38"/>
        <v>19.079999999999998</v>
      </c>
      <c r="J132" s="192">
        <f t="shared" si="39"/>
        <v>572.4</v>
      </c>
    </row>
    <row r="133" spans="2:10" ht="20.100000000000001" customHeight="1" outlineLevel="1">
      <c r="B133" s="208" t="s">
        <v>694</v>
      </c>
      <c r="C133" s="240">
        <v>89449</v>
      </c>
      <c r="D133" s="240" t="s">
        <v>42</v>
      </c>
      <c r="E133" s="256" t="s">
        <v>323</v>
      </c>
      <c r="F133" s="240" t="s">
        <v>1</v>
      </c>
      <c r="G133" s="210">
        <v>36</v>
      </c>
      <c r="H133" s="192">
        <v>16.53</v>
      </c>
      <c r="I133" s="192">
        <f t="shared" si="38"/>
        <v>21.11</v>
      </c>
      <c r="J133" s="192">
        <f t="shared" si="39"/>
        <v>759.96</v>
      </c>
    </row>
    <row r="134" spans="2:10" ht="20.100000000000001" customHeight="1" outlineLevel="1">
      <c r="B134" s="208" t="s">
        <v>695</v>
      </c>
      <c r="C134" s="240">
        <v>89408</v>
      </c>
      <c r="D134" s="240" t="s">
        <v>42</v>
      </c>
      <c r="E134" s="215" t="s">
        <v>324</v>
      </c>
      <c r="F134" s="189" t="s">
        <v>2</v>
      </c>
      <c r="G134" s="210">
        <v>15</v>
      </c>
      <c r="H134" s="192">
        <v>7.74</v>
      </c>
      <c r="I134" s="192">
        <f t="shared" si="38"/>
        <v>9.8800000000000008</v>
      </c>
      <c r="J134" s="192">
        <f t="shared" si="39"/>
        <v>148.19999999999999</v>
      </c>
    </row>
    <row r="135" spans="2:10" ht="20.100000000000001" customHeight="1" outlineLevel="1">
      <c r="B135" s="208" t="s">
        <v>696</v>
      </c>
      <c r="C135" s="240">
        <v>89492</v>
      </c>
      <c r="D135" s="240" t="s">
        <v>42</v>
      </c>
      <c r="E135" s="215" t="s">
        <v>326</v>
      </c>
      <c r="F135" s="189" t="s">
        <v>2</v>
      </c>
      <c r="G135" s="210">
        <v>8</v>
      </c>
      <c r="H135" s="192">
        <v>7.41</v>
      </c>
      <c r="I135" s="192">
        <f t="shared" si="38"/>
        <v>9.4600000000000009</v>
      </c>
      <c r="J135" s="192">
        <f t="shared" si="39"/>
        <v>75.680000000000007</v>
      </c>
    </row>
    <row r="136" spans="2:10" ht="20.100000000000001" customHeight="1" outlineLevel="1">
      <c r="B136" s="208" t="s">
        <v>697</v>
      </c>
      <c r="C136" s="240">
        <v>89501</v>
      </c>
      <c r="D136" s="240" t="s">
        <v>42</v>
      </c>
      <c r="E136" s="215" t="s">
        <v>325</v>
      </c>
      <c r="F136" s="189" t="s">
        <v>2</v>
      </c>
      <c r="G136" s="210">
        <v>6</v>
      </c>
      <c r="H136" s="192">
        <v>12.83</v>
      </c>
      <c r="I136" s="192">
        <f t="shared" si="38"/>
        <v>16.38</v>
      </c>
      <c r="J136" s="192">
        <f t="shared" si="39"/>
        <v>98.28</v>
      </c>
    </row>
    <row r="137" spans="2:10" ht="20.100000000000001" customHeight="1" outlineLevel="1">
      <c r="B137" s="208" t="s">
        <v>698</v>
      </c>
      <c r="C137" s="240">
        <v>103951</v>
      </c>
      <c r="D137" s="189" t="s">
        <v>42</v>
      </c>
      <c r="E137" s="215" t="s">
        <v>443</v>
      </c>
      <c r="F137" s="189" t="s">
        <v>2</v>
      </c>
      <c r="G137" s="210">
        <v>4</v>
      </c>
      <c r="H137" s="192">
        <v>13.43</v>
      </c>
      <c r="I137" s="192">
        <f t="shared" si="38"/>
        <v>17.149999999999999</v>
      </c>
      <c r="J137" s="192">
        <f t="shared" si="39"/>
        <v>68.599999999999994</v>
      </c>
    </row>
    <row r="138" spans="2:10" ht="20.100000000000001" customHeight="1" outlineLevel="1">
      <c r="B138" s="208" t="s">
        <v>699</v>
      </c>
      <c r="C138" s="240">
        <v>90373</v>
      </c>
      <c r="D138" s="189" t="s">
        <v>42</v>
      </c>
      <c r="E138" s="215" t="s">
        <v>444</v>
      </c>
      <c r="F138" s="240" t="s">
        <v>2</v>
      </c>
      <c r="G138" s="210">
        <v>18</v>
      </c>
      <c r="H138" s="192">
        <v>11.69</v>
      </c>
      <c r="I138" s="192">
        <f t="shared" si="38"/>
        <v>14.93</v>
      </c>
      <c r="J138" s="192">
        <f t="shared" si="39"/>
        <v>268.74</v>
      </c>
    </row>
    <row r="139" spans="2:10" ht="20.100000000000001" customHeight="1" outlineLevel="1">
      <c r="B139" s="208" t="s">
        <v>700</v>
      </c>
      <c r="C139" s="240">
        <v>89622</v>
      </c>
      <c r="D139" s="189" t="s">
        <v>42</v>
      </c>
      <c r="E139" s="215" t="s">
        <v>430</v>
      </c>
      <c r="F139" s="240" t="s">
        <v>2</v>
      </c>
      <c r="G139" s="210">
        <v>4</v>
      </c>
      <c r="H139" s="192">
        <v>12.61</v>
      </c>
      <c r="I139" s="192">
        <f t="shared" si="38"/>
        <v>16.100000000000001</v>
      </c>
      <c r="J139" s="192">
        <f t="shared" si="39"/>
        <v>64.400000000000006</v>
      </c>
    </row>
    <row r="140" spans="2:10" ht="20.100000000000001" customHeight="1" outlineLevel="1">
      <c r="B140" s="208" t="s">
        <v>701</v>
      </c>
      <c r="C140" s="240">
        <v>89626</v>
      </c>
      <c r="D140" s="189" t="s">
        <v>42</v>
      </c>
      <c r="E140" s="215" t="s">
        <v>431</v>
      </c>
      <c r="F140" s="240" t="s">
        <v>2</v>
      </c>
      <c r="G140" s="210">
        <v>2</v>
      </c>
      <c r="H140" s="192">
        <v>26.86</v>
      </c>
      <c r="I140" s="192">
        <f t="shared" si="38"/>
        <v>34.299999999999997</v>
      </c>
      <c r="J140" s="192">
        <f t="shared" si="39"/>
        <v>68.599999999999994</v>
      </c>
    </row>
    <row r="141" spans="2:10" ht="20.100000000000001" customHeight="1" outlineLevel="1">
      <c r="B141" s="208" t="s">
        <v>702</v>
      </c>
      <c r="C141" s="189">
        <v>89534</v>
      </c>
      <c r="D141" s="189" t="s">
        <v>42</v>
      </c>
      <c r="E141" s="256" t="s">
        <v>401</v>
      </c>
      <c r="F141" s="240" t="s">
        <v>2</v>
      </c>
      <c r="G141" s="210">
        <v>8</v>
      </c>
      <c r="H141" s="192">
        <v>6.5</v>
      </c>
      <c r="I141" s="192">
        <f t="shared" si="38"/>
        <v>8.3000000000000007</v>
      </c>
      <c r="J141" s="192">
        <f t="shared" si="39"/>
        <v>66.400000000000006</v>
      </c>
    </row>
    <row r="142" spans="2:10" ht="20.100000000000001" customHeight="1" outlineLevel="1">
      <c r="B142" s="208" t="s">
        <v>703</v>
      </c>
      <c r="C142" s="189">
        <v>89385</v>
      </c>
      <c r="D142" s="189" t="s">
        <v>42</v>
      </c>
      <c r="E142" s="256" t="s">
        <v>437</v>
      </c>
      <c r="F142" s="240" t="s">
        <v>2</v>
      </c>
      <c r="G142" s="210">
        <v>4</v>
      </c>
      <c r="H142" s="192">
        <v>8.6300000000000008</v>
      </c>
      <c r="I142" s="192">
        <f t="shared" si="38"/>
        <v>11.02</v>
      </c>
      <c r="J142" s="192">
        <f t="shared" si="39"/>
        <v>44.08</v>
      </c>
    </row>
    <row r="143" spans="2:10" ht="20.100000000000001" customHeight="1" outlineLevel="1">
      <c r="B143" s="208" t="s">
        <v>704</v>
      </c>
      <c r="C143" s="189">
        <v>89433</v>
      </c>
      <c r="D143" s="189" t="s">
        <v>42</v>
      </c>
      <c r="E143" s="256" t="s">
        <v>402</v>
      </c>
      <c r="F143" s="240" t="s">
        <v>2</v>
      </c>
      <c r="G143" s="210">
        <v>4</v>
      </c>
      <c r="H143" s="192">
        <v>11.76</v>
      </c>
      <c r="I143" s="192">
        <f t="shared" si="38"/>
        <v>15.02</v>
      </c>
      <c r="J143" s="192">
        <f t="shared" si="39"/>
        <v>60.08</v>
      </c>
    </row>
    <row r="144" spans="2:10" ht="20.100000000000001" customHeight="1" outlineLevel="1">
      <c r="B144" s="208" t="s">
        <v>705</v>
      </c>
      <c r="C144" s="189">
        <v>89605</v>
      </c>
      <c r="D144" s="189" t="s">
        <v>42</v>
      </c>
      <c r="E144" s="256" t="s">
        <v>403</v>
      </c>
      <c r="F144" s="240" t="s">
        <v>2</v>
      </c>
      <c r="G144" s="210">
        <v>2</v>
      </c>
      <c r="H144" s="192">
        <v>18.43</v>
      </c>
      <c r="I144" s="192">
        <f t="shared" si="38"/>
        <v>23.54</v>
      </c>
      <c r="J144" s="192">
        <f t="shared" si="39"/>
        <v>47.08</v>
      </c>
    </row>
    <row r="145" spans="1:12" ht="30" outlineLevel="1">
      <c r="B145" s="208" t="s">
        <v>706</v>
      </c>
      <c r="C145" s="189">
        <v>103958</v>
      </c>
      <c r="D145" s="189" t="s">
        <v>42</v>
      </c>
      <c r="E145" s="256" t="s">
        <v>404</v>
      </c>
      <c r="F145" s="240" t="s">
        <v>2</v>
      </c>
      <c r="G145" s="210">
        <v>2</v>
      </c>
      <c r="H145" s="192">
        <v>8.93</v>
      </c>
      <c r="I145" s="192">
        <f t="shared" si="38"/>
        <v>11.4</v>
      </c>
      <c r="J145" s="192">
        <f t="shared" si="39"/>
        <v>22.8</v>
      </c>
    </row>
    <row r="146" spans="1:12" ht="30" outlineLevel="1">
      <c r="B146" s="208" t="s">
        <v>707</v>
      </c>
      <c r="C146" s="189">
        <v>103964</v>
      </c>
      <c r="D146" s="189" t="s">
        <v>42</v>
      </c>
      <c r="E146" s="256" t="s">
        <v>405</v>
      </c>
      <c r="F146" s="240" t="s">
        <v>2</v>
      </c>
      <c r="G146" s="210">
        <v>4</v>
      </c>
      <c r="H146" s="192">
        <v>7.31</v>
      </c>
      <c r="I146" s="192">
        <f t="shared" si="38"/>
        <v>9.33</v>
      </c>
      <c r="J146" s="192">
        <f t="shared" si="39"/>
        <v>37.32</v>
      </c>
    </row>
    <row r="147" spans="1:12" ht="20.100000000000001" customHeight="1" outlineLevel="1">
      <c r="B147" s="208" t="s">
        <v>708</v>
      </c>
      <c r="C147" s="240">
        <v>89375</v>
      </c>
      <c r="D147" s="189" t="s">
        <v>42</v>
      </c>
      <c r="E147" s="215" t="s">
        <v>438</v>
      </c>
      <c r="F147" s="240" t="s">
        <v>2</v>
      </c>
      <c r="G147" s="210">
        <v>6</v>
      </c>
      <c r="H147" s="192">
        <v>10.77</v>
      </c>
      <c r="I147" s="192">
        <f t="shared" si="38"/>
        <v>13.75</v>
      </c>
      <c r="J147" s="192">
        <f t="shared" si="39"/>
        <v>82.5</v>
      </c>
    </row>
    <row r="148" spans="1:12" ht="20.100000000000001" customHeight="1" outlineLevel="1">
      <c r="B148" s="208" t="s">
        <v>709</v>
      </c>
      <c r="C148" s="240">
        <v>89594</v>
      </c>
      <c r="D148" s="189" t="s">
        <v>42</v>
      </c>
      <c r="E148" s="215" t="s">
        <v>439</v>
      </c>
      <c r="F148" s="240" t="s">
        <v>2</v>
      </c>
      <c r="G148" s="210">
        <v>2</v>
      </c>
      <c r="H148" s="192">
        <v>31.94</v>
      </c>
      <c r="I148" s="192">
        <f t="shared" si="38"/>
        <v>40.79</v>
      </c>
      <c r="J148" s="192">
        <f t="shared" si="39"/>
        <v>81.58</v>
      </c>
    </row>
    <row r="149" spans="1:12" s="85" customFormat="1" ht="20.100000000000001" customHeight="1" outlineLevel="1">
      <c r="A149" s="73"/>
      <c r="B149" s="252" t="s">
        <v>27</v>
      </c>
      <c r="C149" s="248"/>
      <c r="D149" s="257"/>
      <c r="E149" s="258" t="s">
        <v>327</v>
      </c>
      <c r="F149" s="259"/>
      <c r="G149" s="234"/>
      <c r="H149" s="192"/>
      <c r="I149" s="192"/>
      <c r="J149" s="192"/>
      <c r="K149" s="72"/>
      <c r="L149" s="74"/>
    </row>
    <row r="150" spans="1:12" ht="20.100000000000001" customHeight="1" outlineLevel="1">
      <c r="B150" s="208" t="s">
        <v>710</v>
      </c>
      <c r="C150" s="240">
        <v>89353</v>
      </c>
      <c r="D150" s="240" t="s">
        <v>42</v>
      </c>
      <c r="E150" s="256" t="s">
        <v>394</v>
      </c>
      <c r="F150" s="240" t="s">
        <v>2</v>
      </c>
      <c r="G150" s="210">
        <v>1</v>
      </c>
      <c r="H150" s="192">
        <v>52.7</v>
      </c>
      <c r="I150" s="192">
        <f t="shared" si="38"/>
        <v>67.3</v>
      </c>
      <c r="J150" s="192">
        <f t="shared" si="39"/>
        <v>67.3</v>
      </c>
    </row>
    <row r="151" spans="1:12" ht="20.100000000000001" customHeight="1" outlineLevel="1">
      <c r="B151" s="208" t="s">
        <v>711</v>
      </c>
      <c r="C151" s="189">
        <v>94497</v>
      </c>
      <c r="D151" s="189" t="s">
        <v>42</v>
      </c>
      <c r="E151" s="256" t="s">
        <v>395</v>
      </c>
      <c r="F151" s="240" t="s">
        <v>2</v>
      </c>
      <c r="G151" s="210">
        <v>2</v>
      </c>
      <c r="H151" s="192">
        <v>141.4</v>
      </c>
      <c r="I151" s="192">
        <f t="shared" si="38"/>
        <v>180.57</v>
      </c>
      <c r="J151" s="192">
        <f t="shared" si="39"/>
        <v>361.14</v>
      </c>
    </row>
    <row r="152" spans="1:12" ht="20.100000000000001" customHeight="1" outlineLevel="1">
      <c r="B152" s="208" t="s">
        <v>712</v>
      </c>
      <c r="C152" s="189" t="s">
        <v>556</v>
      </c>
      <c r="D152" s="189" t="s">
        <v>524</v>
      </c>
      <c r="E152" s="256" t="s">
        <v>396</v>
      </c>
      <c r="F152" s="240" t="s">
        <v>2</v>
      </c>
      <c r="G152" s="210">
        <v>2</v>
      </c>
      <c r="H152" s="192">
        <v>171.98</v>
      </c>
      <c r="I152" s="192">
        <f t="shared" si="38"/>
        <v>219.62</v>
      </c>
      <c r="J152" s="192">
        <f t="shared" si="39"/>
        <v>439.24</v>
      </c>
    </row>
    <row r="153" spans="1:12" ht="20.100000000000001" customHeight="1" outlineLevel="1">
      <c r="B153" s="208" t="s">
        <v>713</v>
      </c>
      <c r="C153" s="189" t="s">
        <v>557</v>
      </c>
      <c r="D153" s="189" t="s">
        <v>524</v>
      </c>
      <c r="E153" s="256" t="s">
        <v>397</v>
      </c>
      <c r="F153" s="240" t="s">
        <v>2</v>
      </c>
      <c r="G153" s="210">
        <v>2</v>
      </c>
      <c r="H153" s="192">
        <v>143.52000000000001</v>
      </c>
      <c r="I153" s="192">
        <f t="shared" si="38"/>
        <v>183.28</v>
      </c>
      <c r="J153" s="192">
        <f t="shared" si="39"/>
        <v>366.56</v>
      </c>
    </row>
    <row r="154" spans="1:12" ht="20.100000000000001" customHeight="1" outlineLevel="1">
      <c r="B154" s="208" t="s">
        <v>714</v>
      </c>
      <c r="C154" s="189" t="s">
        <v>558</v>
      </c>
      <c r="D154" s="189" t="s">
        <v>524</v>
      </c>
      <c r="E154" s="256" t="s">
        <v>398</v>
      </c>
      <c r="F154" s="240" t="s">
        <v>2</v>
      </c>
      <c r="G154" s="210">
        <v>2</v>
      </c>
      <c r="H154" s="192">
        <v>114.05</v>
      </c>
      <c r="I154" s="192">
        <f t="shared" si="38"/>
        <v>145.63999999999999</v>
      </c>
      <c r="J154" s="192">
        <f t="shared" si="39"/>
        <v>291.27999999999997</v>
      </c>
    </row>
    <row r="155" spans="1:12" ht="20.100000000000001" customHeight="1" outlineLevel="1">
      <c r="B155" s="208" t="s">
        <v>715</v>
      </c>
      <c r="C155" s="189" t="s">
        <v>559</v>
      </c>
      <c r="D155" s="189" t="s">
        <v>524</v>
      </c>
      <c r="E155" s="256" t="s">
        <v>399</v>
      </c>
      <c r="F155" s="240" t="s">
        <v>2</v>
      </c>
      <c r="G155" s="210">
        <v>2</v>
      </c>
      <c r="H155" s="192">
        <v>86.62</v>
      </c>
      <c r="I155" s="192">
        <f t="shared" si="38"/>
        <v>110.61</v>
      </c>
      <c r="J155" s="192">
        <f t="shared" si="39"/>
        <v>221.22</v>
      </c>
    </row>
    <row r="156" spans="1:12" ht="20.100000000000001" customHeight="1" outlineLevel="1">
      <c r="B156" s="208" t="s">
        <v>716</v>
      </c>
      <c r="C156" s="189" t="s">
        <v>560</v>
      </c>
      <c r="D156" s="189" t="s">
        <v>524</v>
      </c>
      <c r="E156" s="256" t="s">
        <v>440</v>
      </c>
      <c r="F156" s="240" t="s">
        <v>2</v>
      </c>
      <c r="G156" s="210">
        <v>8</v>
      </c>
      <c r="H156" s="192">
        <v>86.92</v>
      </c>
      <c r="I156" s="192">
        <f t="shared" si="38"/>
        <v>111</v>
      </c>
      <c r="J156" s="192">
        <f t="shared" si="39"/>
        <v>888</v>
      </c>
    </row>
    <row r="157" spans="1:12" ht="20.100000000000001" customHeight="1" outlineLevel="1">
      <c r="B157" s="208" t="s">
        <v>717</v>
      </c>
      <c r="C157" s="189">
        <v>94656</v>
      </c>
      <c r="D157" s="189" t="s">
        <v>42</v>
      </c>
      <c r="E157" s="260" t="s">
        <v>464</v>
      </c>
      <c r="F157" s="240" t="s">
        <v>2</v>
      </c>
      <c r="G157" s="210">
        <v>12</v>
      </c>
      <c r="H157" s="192">
        <v>3.07</v>
      </c>
      <c r="I157" s="192">
        <f t="shared" si="38"/>
        <v>3.92</v>
      </c>
      <c r="J157" s="192">
        <f t="shared" si="39"/>
        <v>47.04</v>
      </c>
    </row>
    <row r="158" spans="1:12" ht="20.100000000000001" customHeight="1" outlineLevel="1">
      <c r="B158" s="208" t="s">
        <v>718</v>
      </c>
      <c r="C158" s="189">
        <v>94658</v>
      </c>
      <c r="D158" s="189" t="s">
        <v>42</v>
      </c>
      <c r="E158" s="260" t="s">
        <v>465</v>
      </c>
      <c r="F158" s="240" t="s">
        <v>2</v>
      </c>
      <c r="G158" s="210">
        <v>4</v>
      </c>
      <c r="H158" s="192">
        <v>4.63</v>
      </c>
      <c r="I158" s="192">
        <f t="shared" si="38"/>
        <v>5.91</v>
      </c>
      <c r="J158" s="192">
        <f t="shared" si="39"/>
        <v>23.64</v>
      </c>
    </row>
    <row r="159" spans="1:12" ht="30" outlineLevel="1">
      <c r="B159" s="208" t="s">
        <v>719</v>
      </c>
      <c r="C159" s="189">
        <v>94660</v>
      </c>
      <c r="D159" s="189" t="s">
        <v>42</v>
      </c>
      <c r="E159" s="260" t="s">
        <v>466</v>
      </c>
      <c r="F159" s="240" t="s">
        <v>2</v>
      </c>
      <c r="G159" s="210">
        <v>4</v>
      </c>
      <c r="H159" s="192">
        <v>7.36</v>
      </c>
      <c r="I159" s="192">
        <f t="shared" si="38"/>
        <v>9.4</v>
      </c>
      <c r="J159" s="192">
        <f t="shared" si="39"/>
        <v>37.6</v>
      </c>
    </row>
    <row r="160" spans="1:12" ht="20.100000000000001" customHeight="1" outlineLevel="1">
      <c r="B160" s="208" t="s">
        <v>720</v>
      </c>
      <c r="C160" s="189">
        <v>94662</v>
      </c>
      <c r="D160" s="189" t="s">
        <v>42</v>
      </c>
      <c r="E160" s="260" t="s">
        <v>467</v>
      </c>
      <c r="F160" s="240" t="s">
        <v>2</v>
      </c>
      <c r="G160" s="210">
        <v>4</v>
      </c>
      <c r="H160" s="192">
        <v>9.67</v>
      </c>
      <c r="I160" s="192">
        <f t="shared" si="38"/>
        <v>12.35</v>
      </c>
      <c r="J160" s="192">
        <f t="shared" si="39"/>
        <v>49.4</v>
      </c>
    </row>
    <row r="161" spans="1:10" ht="20.100000000000001" customHeight="1" outlineLevel="1">
      <c r="B161" s="208" t="s">
        <v>721</v>
      </c>
      <c r="C161" s="189">
        <v>86884</v>
      </c>
      <c r="D161" s="189" t="s">
        <v>42</v>
      </c>
      <c r="E161" s="256" t="s">
        <v>400</v>
      </c>
      <c r="F161" s="240" t="s">
        <v>2</v>
      </c>
      <c r="G161" s="210">
        <v>10</v>
      </c>
      <c r="H161" s="192">
        <v>10.57</v>
      </c>
      <c r="I161" s="192">
        <f t="shared" si="38"/>
        <v>13.5</v>
      </c>
      <c r="J161" s="192">
        <f t="shared" si="39"/>
        <v>135</v>
      </c>
    </row>
    <row r="162" spans="1:10" ht="20.100000000000001" customHeight="1" outlineLevel="1">
      <c r="B162" s="208" t="s">
        <v>722</v>
      </c>
      <c r="C162" s="189" t="s">
        <v>562</v>
      </c>
      <c r="D162" s="189" t="s">
        <v>524</v>
      </c>
      <c r="E162" s="215" t="s">
        <v>441</v>
      </c>
      <c r="F162" s="240" t="s">
        <v>2</v>
      </c>
      <c r="G162" s="210">
        <v>3</v>
      </c>
      <c r="H162" s="192">
        <v>21.67</v>
      </c>
      <c r="I162" s="192">
        <f t="shared" si="38"/>
        <v>27.67</v>
      </c>
      <c r="J162" s="192">
        <f t="shared" si="39"/>
        <v>83.01</v>
      </c>
    </row>
    <row r="163" spans="1:10" ht="20.100000000000001" customHeight="1" outlineLevel="1">
      <c r="B163" s="208" t="s">
        <v>723</v>
      </c>
      <c r="C163" s="189" t="s">
        <v>561</v>
      </c>
      <c r="D163" s="189" t="s">
        <v>524</v>
      </c>
      <c r="E163" s="215" t="s">
        <v>442</v>
      </c>
      <c r="F163" s="240" t="s">
        <v>2</v>
      </c>
      <c r="G163" s="210">
        <v>2</v>
      </c>
      <c r="H163" s="192">
        <v>51.4</v>
      </c>
      <c r="I163" s="192">
        <f t="shared" si="38"/>
        <v>65.64</v>
      </c>
      <c r="J163" s="192">
        <f t="shared" si="39"/>
        <v>131.28</v>
      </c>
    </row>
    <row r="164" spans="1:10" ht="20.100000000000001" customHeight="1" outlineLevel="1">
      <c r="B164" s="208" t="s">
        <v>724</v>
      </c>
      <c r="C164" s="240">
        <v>1430</v>
      </c>
      <c r="D164" s="189" t="s">
        <v>539</v>
      </c>
      <c r="E164" s="215" t="s">
        <v>358</v>
      </c>
      <c r="F164" s="240" t="s">
        <v>2</v>
      </c>
      <c r="G164" s="210">
        <v>1</v>
      </c>
      <c r="H164" s="192">
        <v>1766.66</v>
      </c>
      <c r="I164" s="192">
        <f t="shared" si="38"/>
        <v>2256.02</v>
      </c>
      <c r="J164" s="192">
        <f t="shared" si="39"/>
        <v>2256.02</v>
      </c>
    </row>
    <row r="165" spans="1:10" ht="20.100000000000001" customHeight="1" outlineLevel="1">
      <c r="B165" s="199"/>
      <c r="C165" s="200"/>
      <c r="D165" s="200"/>
      <c r="E165" s="200"/>
      <c r="F165" s="200"/>
      <c r="G165" s="201" t="s">
        <v>123</v>
      </c>
      <c r="H165" s="202"/>
      <c r="I165" s="202"/>
      <c r="J165" s="225">
        <f>SUM(J129:J164)</f>
        <v>8723.7900000000009</v>
      </c>
    </row>
    <row r="166" spans="1:10" ht="20.100000000000001" customHeight="1">
      <c r="B166" s="175"/>
      <c r="C166" s="261"/>
      <c r="D166" s="261"/>
      <c r="E166" s="261"/>
      <c r="F166" s="261"/>
      <c r="G166" s="261"/>
      <c r="H166" s="262"/>
      <c r="I166" s="262"/>
      <c r="J166" s="263"/>
    </row>
    <row r="167" spans="1:10" ht="20.100000000000001" customHeight="1">
      <c r="B167" s="181">
        <v>12</v>
      </c>
      <c r="C167" s="182"/>
      <c r="D167" s="182"/>
      <c r="E167" s="184" t="s">
        <v>48</v>
      </c>
      <c r="F167" s="184"/>
      <c r="G167" s="185"/>
      <c r="H167" s="186"/>
      <c r="I167" s="186"/>
      <c r="J167" s="187"/>
    </row>
    <row r="168" spans="1:10" s="85" customFormat="1" ht="20.100000000000001" customHeight="1" outlineLevel="1">
      <c r="A168" s="73"/>
      <c r="B168" s="252" t="s">
        <v>29</v>
      </c>
      <c r="C168" s="252"/>
      <c r="D168" s="233"/>
      <c r="E168" s="253" t="s">
        <v>497</v>
      </c>
      <c r="F168" s="254"/>
      <c r="G168" s="234"/>
      <c r="H168" s="264"/>
      <c r="I168" s="255"/>
      <c r="J168" s="255"/>
    </row>
    <row r="169" spans="1:10" ht="20.100000000000001" customHeight="1" outlineLevel="1">
      <c r="B169" s="208" t="s">
        <v>166</v>
      </c>
      <c r="C169" s="240">
        <v>89711</v>
      </c>
      <c r="D169" s="240" t="s">
        <v>42</v>
      </c>
      <c r="E169" s="256" t="s">
        <v>286</v>
      </c>
      <c r="F169" s="240" t="s">
        <v>1</v>
      </c>
      <c r="G169" s="210">
        <v>47.5</v>
      </c>
      <c r="H169" s="192">
        <v>19.39</v>
      </c>
      <c r="I169" s="192">
        <f t="shared" ref="I169" si="40">ROUND(H169+(H169*$J$8),2)</f>
        <v>24.76</v>
      </c>
      <c r="J169" s="192">
        <f t="shared" ref="J169" si="41">ROUND((G169*I169),2)</f>
        <v>1176.0999999999999</v>
      </c>
    </row>
    <row r="170" spans="1:10" ht="20.100000000000001" customHeight="1" outlineLevel="1">
      <c r="B170" s="208" t="s">
        <v>167</v>
      </c>
      <c r="C170" s="240">
        <v>89712</v>
      </c>
      <c r="D170" s="240" t="s">
        <v>42</v>
      </c>
      <c r="E170" s="256" t="s">
        <v>287</v>
      </c>
      <c r="F170" s="240" t="s">
        <v>1</v>
      </c>
      <c r="G170" s="210">
        <v>21.5</v>
      </c>
      <c r="H170" s="192">
        <v>24.65</v>
      </c>
      <c r="I170" s="192">
        <f t="shared" ref="I170:I189" si="42">ROUND(H170+(H170*$J$8),2)</f>
        <v>31.48</v>
      </c>
      <c r="J170" s="192">
        <f t="shared" ref="J170:J189" si="43">ROUND((G170*I170),2)</f>
        <v>676.82</v>
      </c>
    </row>
    <row r="171" spans="1:10" ht="20.100000000000001" customHeight="1" outlineLevel="1">
      <c r="B171" s="208" t="s">
        <v>328</v>
      </c>
      <c r="C171" s="240">
        <v>89714</v>
      </c>
      <c r="D171" s="240" t="s">
        <v>42</v>
      </c>
      <c r="E171" s="256" t="s">
        <v>288</v>
      </c>
      <c r="F171" s="240" t="s">
        <v>1</v>
      </c>
      <c r="G171" s="210">
        <v>36</v>
      </c>
      <c r="H171" s="192">
        <v>34.340000000000003</v>
      </c>
      <c r="I171" s="192">
        <f t="shared" si="42"/>
        <v>43.85</v>
      </c>
      <c r="J171" s="192">
        <f t="shared" si="43"/>
        <v>1578.6</v>
      </c>
    </row>
    <row r="172" spans="1:10" ht="20.100000000000001" customHeight="1" outlineLevel="1">
      <c r="B172" s="208" t="s">
        <v>329</v>
      </c>
      <c r="C172" s="240">
        <v>89726</v>
      </c>
      <c r="D172" s="240" t="s">
        <v>42</v>
      </c>
      <c r="E172" s="256" t="s">
        <v>289</v>
      </c>
      <c r="F172" s="240" t="s">
        <v>2</v>
      </c>
      <c r="G172" s="210">
        <v>7</v>
      </c>
      <c r="H172" s="192">
        <v>9.44</v>
      </c>
      <c r="I172" s="192">
        <f t="shared" si="42"/>
        <v>12.05</v>
      </c>
      <c r="J172" s="192">
        <f t="shared" si="43"/>
        <v>84.35</v>
      </c>
    </row>
    <row r="173" spans="1:10" ht="20.100000000000001" customHeight="1" outlineLevel="1">
      <c r="B173" s="208" t="s">
        <v>330</v>
      </c>
      <c r="C173" s="240">
        <v>89744</v>
      </c>
      <c r="D173" s="240" t="s">
        <v>42</v>
      </c>
      <c r="E173" s="256" t="s">
        <v>290</v>
      </c>
      <c r="F173" s="240" t="s">
        <v>2</v>
      </c>
      <c r="G173" s="210">
        <v>6</v>
      </c>
      <c r="H173" s="192">
        <v>24.86</v>
      </c>
      <c r="I173" s="192">
        <f t="shared" si="42"/>
        <v>31.75</v>
      </c>
      <c r="J173" s="192">
        <f t="shared" si="43"/>
        <v>190.5</v>
      </c>
    </row>
    <row r="174" spans="1:10" ht="20.100000000000001" customHeight="1" outlineLevel="1">
      <c r="B174" s="208" t="s">
        <v>331</v>
      </c>
      <c r="C174" s="189">
        <v>89724</v>
      </c>
      <c r="D174" s="240" t="s">
        <v>42</v>
      </c>
      <c r="E174" s="256" t="s">
        <v>446</v>
      </c>
      <c r="F174" s="240" t="s">
        <v>2</v>
      </c>
      <c r="G174" s="210">
        <v>10</v>
      </c>
      <c r="H174" s="192">
        <v>9.23</v>
      </c>
      <c r="I174" s="192">
        <f t="shared" si="42"/>
        <v>11.79</v>
      </c>
      <c r="J174" s="192">
        <f t="shared" si="43"/>
        <v>117.9</v>
      </c>
    </row>
    <row r="175" spans="1:10" ht="20.100000000000001" customHeight="1" outlineLevel="1">
      <c r="B175" s="208" t="s">
        <v>332</v>
      </c>
      <c r="C175" s="189">
        <v>89785</v>
      </c>
      <c r="D175" s="240" t="s">
        <v>42</v>
      </c>
      <c r="E175" s="256" t="s">
        <v>626</v>
      </c>
      <c r="F175" s="240" t="s">
        <v>2</v>
      </c>
      <c r="G175" s="210">
        <v>6</v>
      </c>
      <c r="H175" s="192">
        <v>24.02</v>
      </c>
      <c r="I175" s="192">
        <f t="shared" si="42"/>
        <v>30.67</v>
      </c>
      <c r="J175" s="192">
        <f t="shared" si="43"/>
        <v>184.02</v>
      </c>
    </row>
    <row r="176" spans="1:10" ht="20.100000000000001" customHeight="1" outlineLevel="1">
      <c r="B176" s="208" t="s">
        <v>333</v>
      </c>
      <c r="C176" s="189">
        <v>1074</v>
      </c>
      <c r="D176" s="240" t="s">
        <v>539</v>
      </c>
      <c r="E176" s="256" t="s">
        <v>628</v>
      </c>
      <c r="F176" s="240" t="s">
        <v>2</v>
      </c>
      <c r="G176" s="210">
        <v>6</v>
      </c>
      <c r="H176" s="192">
        <v>10.72</v>
      </c>
      <c r="I176" s="192">
        <f t="shared" ref="I176" si="44">ROUND(H176+(H176*$J$8),2)</f>
        <v>13.69</v>
      </c>
      <c r="J176" s="192">
        <f t="shared" ref="J176" si="45">ROUND((G176*I176),2)</f>
        <v>82.14</v>
      </c>
    </row>
    <row r="177" spans="1:12" ht="20.100000000000001" customHeight="1" outlineLevel="1">
      <c r="B177" s="208" t="s">
        <v>334</v>
      </c>
      <c r="C177" s="189">
        <v>104345</v>
      </c>
      <c r="D177" s="240" t="s">
        <v>42</v>
      </c>
      <c r="E177" s="256" t="s">
        <v>447</v>
      </c>
      <c r="F177" s="240" t="s">
        <v>2</v>
      </c>
      <c r="G177" s="210">
        <v>5</v>
      </c>
      <c r="H177" s="192">
        <v>38.86</v>
      </c>
      <c r="I177" s="192">
        <f t="shared" si="42"/>
        <v>49.62</v>
      </c>
      <c r="J177" s="192">
        <f t="shared" si="43"/>
        <v>248.1</v>
      </c>
    </row>
    <row r="178" spans="1:12" ht="20.100000000000001" customHeight="1" outlineLevel="1">
      <c r="B178" s="208" t="s">
        <v>335</v>
      </c>
      <c r="C178" s="189">
        <v>89834</v>
      </c>
      <c r="D178" s="240" t="s">
        <v>42</v>
      </c>
      <c r="E178" s="256" t="s">
        <v>291</v>
      </c>
      <c r="F178" s="240" t="s">
        <v>2</v>
      </c>
      <c r="G178" s="210">
        <v>5</v>
      </c>
      <c r="H178" s="192">
        <v>48.06</v>
      </c>
      <c r="I178" s="192">
        <f t="shared" si="42"/>
        <v>61.37</v>
      </c>
      <c r="J178" s="192">
        <f t="shared" si="43"/>
        <v>306.85000000000002</v>
      </c>
    </row>
    <row r="179" spans="1:12" ht="20.100000000000001" customHeight="1" outlineLevel="1">
      <c r="B179" s="208" t="s">
        <v>336</v>
      </c>
      <c r="C179" s="240">
        <v>1537</v>
      </c>
      <c r="D179" s="240" t="s">
        <v>539</v>
      </c>
      <c r="E179" s="256" t="s">
        <v>448</v>
      </c>
      <c r="F179" s="240" t="s">
        <v>2</v>
      </c>
      <c r="G179" s="210">
        <v>1</v>
      </c>
      <c r="H179" s="192">
        <v>36.130000000000003</v>
      </c>
      <c r="I179" s="192">
        <f t="shared" si="42"/>
        <v>46.14</v>
      </c>
      <c r="J179" s="192">
        <f t="shared" si="43"/>
        <v>46.14</v>
      </c>
    </row>
    <row r="180" spans="1:12" ht="20.100000000000001" customHeight="1" outlineLevel="1">
      <c r="B180" s="208" t="s">
        <v>337</v>
      </c>
      <c r="C180" s="240">
        <v>89728</v>
      </c>
      <c r="D180" s="240" t="s">
        <v>42</v>
      </c>
      <c r="E180" s="256" t="s">
        <v>449</v>
      </c>
      <c r="F180" s="240" t="s">
        <v>2</v>
      </c>
      <c r="G180" s="210">
        <v>16</v>
      </c>
      <c r="H180" s="192">
        <v>11.23</v>
      </c>
      <c r="I180" s="192">
        <f t="shared" si="42"/>
        <v>14.34</v>
      </c>
      <c r="J180" s="192">
        <f t="shared" si="43"/>
        <v>229.44</v>
      </c>
    </row>
    <row r="181" spans="1:12" s="85" customFormat="1" ht="20.100000000000001" customHeight="1" outlineLevel="1">
      <c r="A181" s="73"/>
      <c r="B181" s="252" t="s">
        <v>30</v>
      </c>
      <c r="C181" s="233"/>
      <c r="D181" s="233"/>
      <c r="E181" s="258" t="s">
        <v>498</v>
      </c>
      <c r="F181" s="233"/>
      <c r="G181" s="234"/>
      <c r="H181" s="192"/>
      <c r="I181" s="192"/>
      <c r="J181" s="192"/>
    </row>
    <row r="182" spans="1:12" ht="20.100000000000001" customHeight="1" outlineLevel="1">
      <c r="B182" s="208" t="s">
        <v>168</v>
      </c>
      <c r="C182" s="240" t="s">
        <v>563</v>
      </c>
      <c r="D182" s="240" t="s">
        <v>524</v>
      </c>
      <c r="E182" s="256" t="s">
        <v>450</v>
      </c>
      <c r="F182" s="240" t="s">
        <v>2</v>
      </c>
      <c r="G182" s="210">
        <v>6</v>
      </c>
      <c r="H182" s="192">
        <v>79.38</v>
      </c>
      <c r="I182" s="192">
        <f t="shared" si="42"/>
        <v>101.37</v>
      </c>
      <c r="J182" s="192">
        <f t="shared" si="43"/>
        <v>608.22</v>
      </c>
    </row>
    <row r="183" spans="1:12" ht="20.100000000000001" customHeight="1" outlineLevel="1">
      <c r="B183" s="208" t="s">
        <v>169</v>
      </c>
      <c r="C183" s="189" t="s">
        <v>564</v>
      </c>
      <c r="D183" s="240" t="s">
        <v>524</v>
      </c>
      <c r="E183" s="260" t="s">
        <v>494</v>
      </c>
      <c r="F183" s="240" t="s">
        <v>2</v>
      </c>
      <c r="G183" s="210">
        <v>2</v>
      </c>
      <c r="H183" s="192">
        <v>488.56</v>
      </c>
      <c r="I183" s="192">
        <f t="shared" si="42"/>
        <v>623.89</v>
      </c>
      <c r="J183" s="192">
        <f t="shared" si="43"/>
        <v>1247.78</v>
      </c>
    </row>
    <row r="184" spans="1:12" ht="20.100000000000001" customHeight="1" outlineLevel="1">
      <c r="B184" s="208" t="s">
        <v>170</v>
      </c>
      <c r="C184" s="240">
        <v>89710</v>
      </c>
      <c r="D184" s="240" t="s">
        <v>42</v>
      </c>
      <c r="E184" s="256" t="s">
        <v>495</v>
      </c>
      <c r="F184" s="240" t="s">
        <v>2</v>
      </c>
      <c r="G184" s="210">
        <v>6</v>
      </c>
      <c r="H184" s="192">
        <v>17.2</v>
      </c>
      <c r="I184" s="192">
        <f t="shared" si="42"/>
        <v>21.96</v>
      </c>
      <c r="J184" s="192">
        <f t="shared" si="43"/>
        <v>131.76</v>
      </c>
    </row>
    <row r="185" spans="1:12" ht="20.100000000000001" customHeight="1" outlineLevel="1">
      <c r="B185" s="208" t="s">
        <v>171</v>
      </c>
      <c r="C185" s="240">
        <v>89798</v>
      </c>
      <c r="D185" s="240" t="s">
        <v>42</v>
      </c>
      <c r="E185" s="256" t="s">
        <v>445</v>
      </c>
      <c r="F185" s="240" t="s">
        <v>1</v>
      </c>
      <c r="G185" s="210">
        <v>8</v>
      </c>
      <c r="H185" s="192">
        <v>12.4</v>
      </c>
      <c r="I185" s="192">
        <f t="shared" si="42"/>
        <v>15.83</v>
      </c>
      <c r="J185" s="192">
        <f t="shared" si="43"/>
        <v>126.64</v>
      </c>
    </row>
    <row r="186" spans="1:12" ht="20.100000000000001" customHeight="1" outlineLevel="1">
      <c r="B186" s="208" t="s">
        <v>172</v>
      </c>
      <c r="C186" s="189">
        <v>86882</v>
      </c>
      <c r="D186" s="240" t="s">
        <v>42</v>
      </c>
      <c r="E186" s="260" t="s">
        <v>496</v>
      </c>
      <c r="F186" s="240" t="s">
        <v>2</v>
      </c>
      <c r="G186" s="210">
        <v>8</v>
      </c>
      <c r="H186" s="192">
        <v>22.93</v>
      </c>
      <c r="I186" s="192">
        <f t="shared" si="42"/>
        <v>29.28</v>
      </c>
      <c r="J186" s="192">
        <f t="shared" si="43"/>
        <v>234.24</v>
      </c>
    </row>
    <row r="187" spans="1:12" ht="20.100000000000001" customHeight="1" outlineLevel="1">
      <c r="B187" s="208" t="s">
        <v>346</v>
      </c>
      <c r="C187" s="189">
        <v>3677</v>
      </c>
      <c r="D187" s="240" t="s">
        <v>539</v>
      </c>
      <c r="E187" s="260" t="s">
        <v>292</v>
      </c>
      <c r="F187" s="240" t="s">
        <v>2</v>
      </c>
      <c r="G187" s="210">
        <v>8</v>
      </c>
      <c r="H187" s="192">
        <v>20.51</v>
      </c>
      <c r="I187" s="192">
        <f t="shared" si="42"/>
        <v>26.19</v>
      </c>
      <c r="J187" s="192">
        <f t="shared" si="43"/>
        <v>209.52</v>
      </c>
    </row>
    <row r="188" spans="1:12" s="85" customFormat="1" ht="20.100000000000001" customHeight="1" outlineLevel="1">
      <c r="A188" s="73"/>
      <c r="B188" s="208" t="s">
        <v>347</v>
      </c>
      <c r="C188" s="233" t="s">
        <v>588</v>
      </c>
      <c r="D188" s="233" t="s">
        <v>638</v>
      </c>
      <c r="E188" s="194" t="s">
        <v>361</v>
      </c>
      <c r="F188" s="233" t="s">
        <v>2</v>
      </c>
      <c r="G188" s="210">
        <v>1</v>
      </c>
      <c r="H188" s="192">
        <f>COMPOSIÇÕES!F37</f>
        <v>4158.6468999999997</v>
      </c>
      <c r="I188" s="192">
        <f t="shared" si="42"/>
        <v>5310.59</v>
      </c>
      <c r="J188" s="192">
        <f t="shared" si="43"/>
        <v>5310.59</v>
      </c>
      <c r="K188" s="81"/>
      <c r="L188" s="74"/>
    </row>
    <row r="189" spans="1:12" s="85" customFormat="1" ht="20.100000000000001" customHeight="1" outlineLevel="1">
      <c r="A189" s="73"/>
      <c r="B189" s="208" t="s">
        <v>348</v>
      </c>
      <c r="C189" s="233">
        <v>98052</v>
      </c>
      <c r="D189" s="248" t="s">
        <v>42</v>
      </c>
      <c r="E189" s="194" t="s">
        <v>362</v>
      </c>
      <c r="F189" s="233" t="s">
        <v>2</v>
      </c>
      <c r="G189" s="210">
        <v>1</v>
      </c>
      <c r="H189" s="192">
        <v>2094.61</v>
      </c>
      <c r="I189" s="192">
        <f t="shared" si="42"/>
        <v>2674.82</v>
      </c>
      <c r="J189" s="192">
        <f t="shared" si="43"/>
        <v>2674.82</v>
      </c>
      <c r="K189" s="81"/>
      <c r="L189" s="74"/>
    </row>
    <row r="190" spans="1:12" ht="20.100000000000001" customHeight="1" outlineLevel="1">
      <c r="B190" s="199"/>
      <c r="C190" s="200"/>
      <c r="D190" s="200"/>
      <c r="E190" s="200"/>
      <c r="F190" s="200"/>
      <c r="G190" s="201" t="s">
        <v>123</v>
      </c>
      <c r="H190" s="202"/>
      <c r="I190" s="202"/>
      <c r="J190" s="225">
        <f>SUM(J169:J189)</f>
        <v>15464.53</v>
      </c>
    </row>
    <row r="191" spans="1:12" ht="20.100000000000001" customHeight="1">
      <c r="B191" s="237"/>
      <c r="C191" s="237"/>
      <c r="D191" s="237"/>
      <c r="E191" s="237"/>
      <c r="F191" s="237"/>
      <c r="G191" s="237"/>
      <c r="H191" s="238"/>
      <c r="I191" s="238"/>
      <c r="J191" s="239"/>
    </row>
    <row r="192" spans="1:12" ht="20.100000000000001" customHeight="1">
      <c r="B192" s="181">
        <v>13</v>
      </c>
      <c r="C192" s="182"/>
      <c r="D192" s="182"/>
      <c r="E192" s="184" t="s">
        <v>262</v>
      </c>
      <c r="F192" s="184"/>
      <c r="G192" s="185"/>
      <c r="H192" s="186"/>
      <c r="I192" s="186"/>
      <c r="J192" s="187"/>
    </row>
    <row r="193" spans="2:10" ht="30" outlineLevel="1">
      <c r="B193" s="208" t="s">
        <v>74</v>
      </c>
      <c r="C193" s="189">
        <v>9800</v>
      </c>
      <c r="D193" s="240" t="s">
        <v>539</v>
      </c>
      <c r="E193" s="260" t="s">
        <v>411</v>
      </c>
      <c r="F193" s="240" t="s">
        <v>1</v>
      </c>
      <c r="G193" s="210">
        <v>76.400000000000006</v>
      </c>
      <c r="H193" s="192">
        <v>54.79</v>
      </c>
      <c r="I193" s="192">
        <f t="shared" ref="I193" si="46">ROUND(H193+(H193*$J$8),2)</f>
        <v>69.97</v>
      </c>
      <c r="J193" s="192">
        <f t="shared" ref="J193" si="47">ROUND((G193*I193),2)</f>
        <v>5345.71</v>
      </c>
    </row>
    <row r="194" spans="2:10" ht="20.100000000000001" customHeight="1" outlineLevel="1">
      <c r="B194" s="208" t="s">
        <v>75</v>
      </c>
      <c r="C194" s="240">
        <v>9919</v>
      </c>
      <c r="D194" s="189" t="s">
        <v>539</v>
      </c>
      <c r="E194" s="260" t="s">
        <v>359</v>
      </c>
      <c r="F194" s="240" t="s">
        <v>2</v>
      </c>
      <c r="G194" s="210">
        <v>8</v>
      </c>
      <c r="H194" s="192">
        <v>33.369999999999997</v>
      </c>
      <c r="I194" s="192">
        <f t="shared" ref="I194:I195" si="48">ROUND(H194+(H194*$J$8),2)</f>
        <v>42.61</v>
      </c>
      <c r="J194" s="192">
        <f t="shared" ref="J194:J195" si="49">ROUND((G194*I194),2)</f>
        <v>340.88</v>
      </c>
    </row>
    <row r="195" spans="2:10" ht="20.100000000000001" customHeight="1" outlineLevel="1">
      <c r="B195" s="208" t="s">
        <v>725</v>
      </c>
      <c r="C195" s="189">
        <v>100324</v>
      </c>
      <c r="D195" s="193" t="s">
        <v>42</v>
      </c>
      <c r="E195" s="260" t="s">
        <v>360</v>
      </c>
      <c r="F195" s="240" t="s">
        <v>37</v>
      </c>
      <c r="G195" s="210">
        <v>1.87</v>
      </c>
      <c r="H195" s="192">
        <v>204.31</v>
      </c>
      <c r="I195" s="192">
        <f t="shared" si="48"/>
        <v>260.89999999999998</v>
      </c>
      <c r="J195" s="192">
        <f t="shared" si="49"/>
        <v>487.88</v>
      </c>
    </row>
    <row r="196" spans="2:10" ht="20.100000000000001" customHeight="1" outlineLevel="1">
      <c r="B196" s="199"/>
      <c r="C196" s="200"/>
      <c r="D196" s="200"/>
      <c r="E196" s="200"/>
      <c r="F196" s="200"/>
      <c r="G196" s="201" t="s">
        <v>123</v>
      </c>
      <c r="H196" s="202"/>
      <c r="I196" s="202"/>
      <c r="J196" s="225">
        <f>SUM(J193:J195)</f>
        <v>6174.47</v>
      </c>
    </row>
    <row r="197" spans="2:10" ht="20.100000000000001" customHeight="1">
      <c r="B197" s="265"/>
      <c r="C197" s="265"/>
      <c r="D197" s="265"/>
      <c r="E197" s="205"/>
      <c r="F197" s="177"/>
      <c r="G197" s="266"/>
      <c r="H197" s="207"/>
      <c r="I197" s="207"/>
      <c r="J197" s="207"/>
    </row>
    <row r="198" spans="2:10" ht="20.100000000000001" customHeight="1">
      <c r="B198" s="181">
        <v>14</v>
      </c>
      <c r="C198" s="182"/>
      <c r="D198" s="182"/>
      <c r="E198" s="184" t="s">
        <v>263</v>
      </c>
      <c r="F198" s="184"/>
      <c r="G198" s="185"/>
      <c r="H198" s="186"/>
      <c r="I198" s="186"/>
      <c r="J198" s="187"/>
    </row>
    <row r="199" spans="2:10" ht="19.5" customHeight="1" outlineLevel="1">
      <c r="B199" s="208" t="s">
        <v>31</v>
      </c>
      <c r="C199" s="208">
        <v>95469</v>
      </c>
      <c r="D199" s="267" t="s">
        <v>42</v>
      </c>
      <c r="E199" s="215" t="s">
        <v>484</v>
      </c>
      <c r="F199" s="242" t="s">
        <v>2</v>
      </c>
      <c r="G199" s="210">
        <v>6</v>
      </c>
      <c r="H199" s="192">
        <v>308.32</v>
      </c>
      <c r="I199" s="192">
        <f t="shared" ref="I199" si="50">ROUND(H199+(H199*$J$8),2)</f>
        <v>393.72</v>
      </c>
      <c r="J199" s="192">
        <f t="shared" ref="J199" si="51">ROUND((G199*I199),2)</f>
        <v>2362.3200000000002</v>
      </c>
    </row>
    <row r="200" spans="2:10" ht="30" outlineLevel="1">
      <c r="B200" s="208" t="s">
        <v>76</v>
      </c>
      <c r="C200" s="240">
        <v>99635</v>
      </c>
      <c r="D200" s="240" t="s">
        <v>42</v>
      </c>
      <c r="E200" s="260" t="s">
        <v>356</v>
      </c>
      <c r="F200" s="189" t="s">
        <v>2</v>
      </c>
      <c r="G200" s="210">
        <v>6</v>
      </c>
      <c r="H200" s="192">
        <v>384.86</v>
      </c>
      <c r="I200" s="192">
        <f t="shared" ref="I200:I211" si="52">ROUND(H200+(H200*$J$8),2)</f>
        <v>491.47</v>
      </c>
      <c r="J200" s="192">
        <f t="shared" ref="J200:J211" si="53">ROUND((G200*I200),2)</f>
        <v>2948.82</v>
      </c>
    </row>
    <row r="201" spans="2:10" ht="15" outlineLevel="1">
      <c r="B201" s="208" t="s">
        <v>187</v>
      </c>
      <c r="C201" s="189">
        <v>86901</v>
      </c>
      <c r="D201" s="189" t="s">
        <v>42</v>
      </c>
      <c r="E201" s="260" t="s">
        <v>485</v>
      </c>
      <c r="F201" s="188" t="s">
        <v>2</v>
      </c>
      <c r="G201" s="210">
        <v>6</v>
      </c>
      <c r="H201" s="192">
        <v>145.06</v>
      </c>
      <c r="I201" s="192">
        <f t="shared" si="52"/>
        <v>185.24</v>
      </c>
      <c r="J201" s="192">
        <f t="shared" si="53"/>
        <v>1111.44</v>
      </c>
    </row>
    <row r="202" spans="2:10" ht="30" outlineLevel="1">
      <c r="B202" s="208" t="s">
        <v>726</v>
      </c>
      <c r="C202" s="189">
        <v>86942</v>
      </c>
      <c r="D202" s="189" t="s">
        <v>42</v>
      </c>
      <c r="E202" s="260" t="s">
        <v>486</v>
      </c>
      <c r="F202" s="188" t="s">
        <v>2</v>
      </c>
      <c r="G202" s="210">
        <v>2</v>
      </c>
      <c r="H202" s="192">
        <v>276.39</v>
      </c>
      <c r="I202" s="192">
        <f t="shared" si="52"/>
        <v>352.95</v>
      </c>
      <c r="J202" s="192">
        <f t="shared" si="53"/>
        <v>705.9</v>
      </c>
    </row>
    <row r="203" spans="2:10" ht="21" customHeight="1" outlineLevel="1">
      <c r="B203" s="208" t="s">
        <v>727</v>
      </c>
      <c r="C203" s="248" t="s">
        <v>565</v>
      </c>
      <c r="D203" s="233" t="s">
        <v>524</v>
      </c>
      <c r="E203" s="215" t="s">
        <v>487</v>
      </c>
      <c r="F203" s="242" t="s">
        <v>2</v>
      </c>
      <c r="G203" s="210">
        <v>2</v>
      </c>
      <c r="H203" s="192">
        <v>157.87</v>
      </c>
      <c r="I203" s="192">
        <f t="shared" si="52"/>
        <v>201.6</v>
      </c>
      <c r="J203" s="192">
        <f t="shared" si="53"/>
        <v>403.2</v>
      </c>
    </row>
    <row r="204" spans="2:10" ht="35.25" customHeight="1" outlineLevel="1">
      <c r="B204" s="208" t="s">
        <v>728</v>
      </c>
      <c r="C204" s="189">
        <v>86906</v>
      </c>
      <c r="D204" s="189" t="s">
        <v>42</v>
      </c>
      <c r="E204" s="260" t="s">
        <v>488</v>
      </c>
      <c r="F204" s="188" t="s">
        <v>2</v>
      </c>
      <c r="G204" s="210">
        <v>8</v>
      </c>
      <c r="H204" s="192">
        <v>77.3</v>
      </c>
      <c r="I204" s="192">
        <f t="shared" si="52"/>
        <v>98.71</v>
      </c>
      <c r="J204" s="192">
        <f t="shared" si="53"/>
        <v>789.68</v>
      </c>
    </row>
    <row r="205" spans="2:10" ht="33" customHeight="1" outlineLevel="1">
      <c r="B205" s="208" t="s">
        <v>729</v>
      </c>
      <c r="C205" s="189">
        <v>86914</v>
      </c>
      <c r="D205" s="189" t="s">
        <v>42</v>
      </c>
      <c r="E205" s="260" t="s">
        <v>461</v>
      </c>
      <c r="F205" s="188" t="s">
        <v>2</v>
      </c>
      <c r="G205" s="210">
        <v>2</v>
      </c>
      <c r="H205" s="192">
        <v>101.48</v>
      </c>
      <c r="I205" s="192">
        <f t="shared" si="52"/>
        <v>129.59</v>
      </c>
      <c r="J205" s="192">
        <f t="shared" si="53"/>
        <v>259.18</v>
      </c>
    </row>
    <row r="206" spans="2:10" ht="30" outlineLevel="1">
      <c r="B206" s="208" t="s">
        <v>730</v>
      </c>
      <c r="C206" s="189">
        <v>100860</v>
      </c>
      <c r="D206" s="189" t="s">
        <v>42</v>
      </c>
      <c r="E206" s="260" t="s">
        <v>483</v>
      </c>
      <c r="F206" s="188" t="s">
        <v>2</v>
      </c>
      <c r="G206" s="210">
        <v>6</v>
      </c>
      <c r="H206" s="192">
        <v>93.52</v>
      </c>
      <c r="I206" s="192">
        <f t="shared" si="52"/>
        <v>119.43</v>
      </c>
      <c r="J206" s="192">
        <f t="shared" si="53"/>
        <v>716.58</v>
      </c>
    </row>
    <row r="207" spans="2:10" ht="20.100000000000001" customHeight="1" outlineLevel="1">
      <c r="B207" s="208" t="s">
        <v>731</v>
      </c>
      <c r="C207" s="248">
        <v>95544</v>
      </c>
      <c r="D207" s="189" t="s">
        <v>42</v>
      </c>
      <c r="E207" s="215" t="s">
        <v>489</v>
      </c>
      <c r="F207" s="188" t="s">
        <v>2</v>
      </c>
      <c r="G207" s="210">
        <v>6</v>
      </c>
      <c r="H207" s="192">
        <v>40.36</v>
      </c>
      <c r="I207" s="192">
        <f t="shared" si="52"/>
        <v>51.54</v>
      </c>
      <c r="J207" s="192">
        <f t="shared" si="53"/>
        <v>309.24</v>
      </c>
    </row>
    <row r="208" spans="2:10" ht="20.100000000000001" customHeight="1" outlineLevel="1">
      <c r="B208" s="208" t="s">
        <v>732</v>
      </c>
      <c r="C208" s="248" t="s">
        <v>566</v>
      </c>
      <c r="D208" s="233" t="s">
        <v>524</v>
      </c>
      <c r="E208" s="260" t="s">
        <v>490</v>
      </c>
      <c r="F208" s="188" t="s">
        <v>2</v>
      </c>
      <c r="G208" s="210">
        <v>4</v>
      </c>
      <c r="H208" s="192">
        <v>65.650000000000006</v>
      </c>
      <c r="I208" s="192">
        <f t="shared" si="52"/>
        <v>83.84</v>
      </c>
      <c r="J208" s="192">
        <f t="shared" si="53"/>
        <v>335.36</v>
      </c>
    </row>
    <row r="209" spans="2:10" ht="20.100000000000001" customHeight="1" outlineLevel="1">
      <c r="B209" s="208" t="s">
        <v>733</v>
      </c>
      <c r="C209" s="248">
        <v>95547</v>
      </c>
      <c r="D209" s="233" t="s">
        <v>42</v>
      </c>
      <c r="E209" s="260" t="s">
        <v>491</v>
      </c>
      <c r="F209" s="188" t="s">
        <v>2</v>
      </c>
      <c r="G209" s="210">
        <v>4</v>
      </c>
      <c r="H209" s="192">
        <v>49.03</v>
      </c>
      <c r="I209" s="192">
        <f t="shared" si="52"/>
        <v>62.61</v>
      </c>
      <c r="J209" s="192">
        <f t="shared" si="53"/>
        <v>250.44</v>
      </c>
    </row>
    <row r="210" spans="2:10" ht="30" outlineLevel="1">
      <c r="B210" s="208" t="s">
        <v>734</v>
      </c>
      <c r="C210" s="208">
        <v>100849</v>
      </c>
      <c r="D210" s="233" t="s">
        <v>42</v>
      </c>
      <c r="E210" s="260" t="s">
        <v>492</v>
      </c>
      <c r="F210" s="242" t="s">
        <v>2</v>
      </c>
      <c r="G210" s="210">
        <v>6</v>
      </c>
      <c r="H210" s="192">
        <v>43.6</v>
      </c>
      <c r="I210" s="192">
        <f t="shared" si="52"/>
        <v>55.68</v>
      </c>
      <c r="J210" s="192">
        <f t="shared" si="53"/>
        <v>334.08</v>
      </c>
    </row>
    <row r="211" spans="2:10" ht="20.100000000000001" customHeight="1" outlineLevel="1">
      <c r="B211" s="208" t="s">
        <v>735</v>
      </c>
      <c r="C211" s="233">
        <v>100875</v>
      </c>
      <c r="D211" s="233" t="s">
        <v>42</v>
      </c>
      <c r="E211" s="260" t="s">
        <v>460</v>
      </c>
      <c r="F211" s="188" t="s">
        <v>2</v>
      </c>
      <c r="G211" s="210">
        <v>2</v>
      </c>
      <c r="H211" s="192">
        <v>1172.83</v>
      </c>
      <c r="I211" s="192">
        <f t="shared" si="52"/>
        <v>1497.7</v>
      </c>
      <c r="J211" s="192">
        <f t="shared" si="53"/>
        <v>2995.4</v>
      </c>
    </row>
    <row r="212" spans="2:10" ht="20.100000000000001" customHeight="1" outlineLevel="1">
      <c r="B212" s="199"/>
      <c r="C212" s="200"/>
      <c r="D212" s="200"/>
      <c r="E212" s="200"/>
      <c r="F212" s="200"/>
      <c r="G212" s="201" t="s">
        <v>123</v>
      </c>
      <c r="H212" s="202"/>
      <c r="I212" s="202"/>
      <c r="J212" s="225">
        <f>SUM(J199:J211)</f>
        <v>13521.64</v>
      </c>
    </row>
    <row r="213" spans="2:10" ht="20.100000000000001" customHeight="1">
      <c r="B213" s="261"/>
      <c r="C213" s="261"/>
      <c r="D213" s="261"/>
      <c r="E213" s="261"/>
      <c r="F213" s="261"/>
      <c r="G213" s="261"/>
      <c r="H213" s="262"/>
      <c r="I213" s="262"/>
      <c r="J213" s="263"/>
    </row>
    <row r="214" spans="2:10" ht="20.100000000000001" customHeight="1">
      <c r="B214" s="181">
        <v>15</v>
      </c>
      <c r="C214" s="182"/>
      <c r="D214" s="182"/>
      <c r="E214" s="184" t="s">
        <v>57</v>
      </c>
      <c r="F214" s="184"/>
      <c r="G214" s="185"/>
      <c r="H214" s="186"/>
      <c r="I214" s="186"/>
      <c r="J214" s="187"/>
    </row>
    <row r="215" spans="2:10" ht="20.100000000000001" customHeight="1" outlineLevel="1">
      <c r="B215" s="240" t="s">
        <v>77</v>
      </c>
      <c r="C215" s="248" t="s">
        <v>567</v>
      </c>
      <c r="D215" s="233" t="s">
        <v>524</v>
      </c>
      <c r="E215" s="268" t="s">
        <v>506</v>
      </c>
      <c r="F215" s="240" t="s">
        <v>2</v>
      </c>
      <c r="G215" s="210">
        <v>2</v>
      </c>
      <c r="H215" s="192">
        <v>214.54</v>
      </c>
      <c r="I215" s="192">
        <f t="shared" ref="I215" si="54">ROUND(H215+(H215*$J$8),2)</f>
        <v>273.97000000000003</v>
      </c>
      <c r="J215" s="192">
        <f t="shared" ref="J215" si="55">ROUND((G215*I215),2)</f>
        <v>547.94000000000005</v>
      </c>
    </row>
    <row r="216" spans="2:10" ht="20.100000000000001" customHeight="1" outlineLevel="1">
      <c r="B216" s="240" t="s">
        <v>78</v>
      </c>
      <c r="C216" s="248">
        <v>97599</v>
      </c>
      <c r="D216" s="233" t="s">
        <v>42</v>
      </c>
      <c r="E216" s="268" t="s">
        <v>457</v>
      </c>
      <c r="F216" s="240" t="s">
        <v>2</v>
      </c>
      <c r="G216" s="210">
        <v>2</v>
      </c>
      <c r="H216" s="192">
        <v>18.7</v>
      </c>
      <c r="I216" s="192">
        <f t="shared" ref="I216:I219" si="56">ROUND(H216+(H216*$J$8),2)</f>
        <v>23.88</v>
      </c>
      <c r="J216" s="192">
        <f t="shared" ref="J216:J219" si="57">ROUND((G216*I216),2)</f>
        <v>47.76</v>
      </c>
    </row>
    <row r="217" spans="2:10" ht="20.100000000000001" customHeight="1" outlineLevel="1">
      <c r="B217" s="240" t="s">
        <v>79</v>
      </c>
      <c r="C217" s="248" t="s">
        <v>588</v>
      </c>
      <c r="D217" s="233" t="s">
        <v>629</v>
      </c>
      <c r="E217" s="209" t="s">
        <v>285</v>
      </c>
      <c r="F217" s="240" t="s">
        <v>2</v>
      </c>
      <c r="G217" s="210">
        <v>2</v>
      </c>
      <c r="H217" s="192">
        <v>61.54</v>
      </c>
      <c r="I217" s="192">
        <f t="shared" si="56"/>
        <v>78.59</v>
      </c>
      <c r="J217" s="192">
        <f t="shared" si="57"/>
        <v>157.18</v>
      </c>
    </row>
    <row r="218" spans="2:10" ht="20.100000000000001" customHeight="1" outlineLevel="1">
      <c r="B218" s="240" t="s">
        <v>80</v>
      </c>
      <c r="C218" s="248" t="s">
        <v>568</v>
      </c>
      <c r="D218" s="233" t="s">
        <v>524</v>
      </c>
      <c r="E218" s="209" t="s">
        <v>504</v>
      </c>
      <c r="F218" s="240" t="s">
        <v>2</v>
      </c>
      <c r="G218" s="210">
        <v>2</v>
      </c>
      <c r="H218" s="192">
        <v>19.41</v>
      </c>
      <c r="I218" s="192">
        <f t="shared" si="56"/>
        <v>24.79</v>
      </c>
      <c r="J218" s="192">
        <f t="shared" si="57"/>
        <v>49.58</v>
      </c>
    </row>
    <row r="219" spans="2:10" ht="20.100000000000001" customHeight="1" outlineLevel="1">
      <c r="B219" s="240" t="s">
        <v>81</v>
      </c>
      <c r="C219" s="248" t="s">
        <v>569</v>
      </c>
      <c r="D219" s="233" t="s">
        <v>524</v>
      </c>
      <c r="E219" s="209" t="s">
        <v>505</v>
      </c>
      <c r="F219" s="240" t="s">
        <v>2</v>
      </c>
      <c r="G219" s="210">
        <v>2</v>
      </c>
      <c r="H219" s="192">
        <v>16.420000000000002</v>
      </c>
      <c r="I219" s="192">
        <f t="shared" si="56"/>
        <v>20.97</v>
      </c>
      <c r="J219" s="192">
        <f t="shared" si="57"/>
        <v>41.94</v>
      </c>
    </row>
    <row r="220" spans="2:10" ht="20.100000000000001" customHeight="1" outlineLevel="1">
      <c r="B220" s="199"/>
      <c r="C220" s="200"/>
      <c r="D220" s="200"/>
      <c r="E220" s="200"/>
      <c r="F220" s="200"/>
      <c r="G220" s="201" t="s">
        <v>123</v>
      </c>
      <c r="H220" s="202"/>
      <c r="I220" s="202"/>
      <c r="J220" s="225">
        <f>SUM(J215:J219)</f>
        <v>844.40000000000009</v>
      </c>
    </row>
    <row r="221" spans="2:10" ht="20.100000000000001" customHeight="1">
      <c r="B221" s="205"/>
      <c r="C221" s="205"/>
      <c r="D221" s="205"/>
      <c r="E221" s="205"/>
      <c r="F221" s="177"/>
      <c r="G221" s="206"/>
      <c r="H221" s="207"/>
      <c r="I221" s="207"/>
      <c r="J221" s="207"/>
    </row>
    <row r="222" spans="2:10" ht="20.100000000000001" customHeight="1">
      <c r="B222" s="181">
        <v>16</v>
      </c>
      <c r="C222" s="182"/>
      <c r="D222" s="182"/>
      <c r="E222" s="184" t="s">
        <v>520</v>
      </c>
      <c r="F222" s="184"/>
      <c r="G222" s="185"/>
      <c r="H222" s="186"/>
      <c r="I222" s="186"/>
      <c r="J222" s="187"/>
    </row>
    <row r="223" spans="2:10" ht="20.100000000000001" customHeight="1" outlineLevel="1">
      <c r="B223" s="212" t="s">
        <v>51</v>
      </c>
      <c r="C223" s="269"/>
      <c r="D223" s="269"/>
      <c r="E223" s="270" t="s">
        <v>297</v>
      </c>
      <c r="F223" s="271"/>
      <c r="G223" s="272"/>
      <c r="H223" s="273"/>
      <c r="I223" s="218"/>
      <c r="J223" s="218"/>
    </row>
    <row r="224" spans="2:10" ht="19.5" customHeight="1" outlineLevel="1">
      <c r="B224" s="208" t="s">
        <v>736</v>
      </c>
      <c r="C224" s="208">
        <v>101875</v>
      </c>
      <c r="D224" s="208" t="s">
        <v>42</v>
      </c>
      <c r="E224" s="190" t="s">
        <v>298</v>
      </c>
      <c r="F224" s="188" t="s">
        <v>2</v>
      </c>
      <c r="G224" s="210">
        <v>1</v>
      </c>
      <c r="H224" s="192">
        <v>361.6</v>
      </c>
      <c r="I224" s="192">
        <f t="shared" ref="I224" si="58">ROUND(H224+(H224*$J$8),2)</f>
        <v>461.76</v>
      </c>
      <c r="J224" s="192">
        <f t="shared" ref="J224" si="59">ROUND((G224*I224),2)</f>
        <v>461.76</v>
      </c>
    </row>
    <row r="225" spans="2:10" ht="19.5" customHeight="1" outlineLevel="1">
      <c r="B225" s="208" t="s">
        <v>737</v>
      </c>
      <c r="C225" s="208">
        <v>101879</v>
      </c>
      <c r="D225" s="208" t="s">
        <v>42</v>
      </c>
      <c r="E225" s="190" t="s">
        <v>412</v>
      </c>
      <c r="F225" s="188" t="s">
        <v>2</v>
      </c>
      <c r="G225" s="210">
        <v>1</v>
      </c>
      <c r="H225" s="192">
        <v>522.51</v>
      </c>
      <c r="I225" s="192">
        <f t="shared" ref="I225:I266" si="60">ROUND(H225+(H225*$J$8),2)</f>
        <v>667.25</v>
      </c>
      <c r="J225" s="192">
        <f t="shared" ref="J225:J266" si="61">ROUND((G225*I225),2)</f>
        <v>667.25</v>
      </c>
    </row>
    <row r="226" spans="2:10" ht="20.100000000000001" customHeight="1" outlineLevel="1">
      <c r="B226" s="208" t="s">
        <v>738</v>
      </c>
      <c r="C226" s="208" t="s">
        <v>228</v>
      </c>
      <c r="D226" s="208" t="s">
        <v>64</v>
      </c>
      <c r="E226" s="190" t="s">
        <v>357</v>
      </c>
      <c r="F226" s="188" t="s">
        <v>2</v>
      </c>
      <c r="G226" s="210">
        <v>1</v>
      </c>
      <c r="H226" s="192">
        <v>106.26</v>
      </c>
      <c r="I226" s="192">
        <f t="shared" si="60"/>
        <v>135.69</v>
      </c>
      <c r="J226" s="192">
        <f t="shared" si="61"/>
        <v>135.69</v>
      </c>
    </row>
    <row r="227" spans="2:10" ht="20.100000000000001" customHeight="1" outlineLevel="1">
      <c r="B227" s="208" t="s">
        <v>739</v>
      </c>
      <c r="C227" s="208">
        <v>93653</v>
      </c>
      <c r="D227" s="208" t="s">
        <v>42</v>
      </c>
      <c r="E227" s="190" t="s">
        <v>510</v>
      </c>
      <c r="F227" s="188" t="s">
        <v>2</v>
      </c>
      <c r="G227" s="210">
        <v>7</v>
      </c>
      <c r="H227" s="192">
        <v>17.16</v>
      </c>
      <c r="I227" s="192">
        <f t="shared" si="60"/>
        <v>21.91</v>
      </c>
      <c r="J227" s="192">
        <f t="shared" si="61"/>
        <v>153.37</v>
      </c>
    </row>
    <row r="228" spans="2:10" ht="20.100000000000001" customHeight="1" outlineLevel="1">
      <c r="B228" s="208" t="s">
        <v>740</v>
      </c>
      <c r="C228" s="208">
        <v>93655</v>
      </c>
      <c r="D228" s="208" t="s">
        <v>42</v>
      </c>
      <c r="E228" s="190" t="s">
        <v>511</v>
      </c>
      <c r="F228" s="188" t="s">
        <v>2</v>
      </c>
      <c r="G228" s="210">
        <v>5</v>
      </c>
      <c r="H228" s="192">
        <v>19.04</v>
      </c>
      <c r="I228" s="192">
        <f t="shared" si="60"/>
        <v>24.31</v>
      </c>
      <c r="J228" s="192">
        <f t="shared" si="61"/>
        <v>121.55</v>
      </c>
    </row>
    <row r="229" spans="2:10" ht="20.100000000000001" customHeight="1" outlineLevel="1">
      <c r="B229" s="208" t="s">
        <v>741</v>
      </c>
      <c r="C229" s="208">
        <v>93656</v>
      </c>
      <c r="D229" s="208" t="s">
        <v>42</v>
      </c>
      <c r="E229" s="190" t="s">
        <v>512</v>
      </c>
      <c r="F229" s="188" t="s">
        <v>2</v>
      </c>
      <c r="G229" s="210">
        <v>8</v>
      </c>
      <c r="H229" s="192">
        <v>19.04</v>
      </c>
      <c r="I229" s="192">
        <f t="shared" si="60"/>
        <v>24.31</v>
      </c>
      <c r="J229" s="192">
        <f t="shared" si="61"/>
        <v>194.48</v>
      </c>
    </row>
    <row r="230" spans="2:10" ht="20.100000000000001" customHeight="1" outlineLevel="1">
      <c r="B230" s="208" t="s">
        <v>742</v>
      </c>
      <c r="C230" s="208" t="s">
        <v>570</v>
      </c>
      <c r="D230" s="208" t="s">
        <v>524</v>
      </c>
      <c r="E230" s="190" t="s">
        <v>513</v>
      </c>
      <c r="F230" s="188" t="s">
        <v>2</v>
      </c>
      <c r="G230" s="210">
        <v>2</v>
      </c>
      <c r="H230" s="192">
        <v>202.71</v>
      </c>
      <c r="I230" s="192">
        <f t="shared" si="60"/>
        <v>258.86</v>
      </c>
      <c r="J230" s="192">
        <f t="shared" si="61"/>
        <v>517.72</v>
      </c>
    </row>
    <row r="231" spans="2:10" ht="20.100000000000001" customHeight="1" outlineLevel="1">
      <c r="B231" s="208" t="s">
        <v>743</v>
      </c>
      <c r="C231" s="208" t="s">
        <v>571</v>
      </c>
      <c r="D231" s="208" t="s">
        <v>42</v>
      </c>
      <c r="E231" s="190" t="s">
        <v>514</v>
      </c>
      <c r="F231" s="188" t="s">
        <v>2</v>
      </c>
      <c r="G231" s="210">
        <v>1</v>
      </c>
      <c r="H231" s="192">
        <v>308.60000000000002</v>
      </c>
      <c r="I231" s="192">
        <f t="shared" si="60"/>
        <v>394.08</v>
      </c>
      <c r="J231" s="192">
        <f t="shared" si="61"/>
        <v>394.08</v>
      </c>
    </row>
    <row r="232" spans="2:10" ht="30" outlineLevel="1">
      <c r="B232" s="208" t="s">
        <v>744</v>
      </c>
      <c r="C232" s="248">
        <v>9042</v>
      </c>
      <c r="D232" s="233" t="s">
        <v>539</v>
      </c>
      <c r="E232" s="190" t="s">
        <v>458</v>
      </c>
      <c r="F232" s="188" t="s">
        <v>2</v>
      </c>
      <c r="G232" s="210">
        <v>4</v>
      </c>
      <c r="H232" s="192">
        <v>79.599999999999994</v>
      </c>
      <c r="I232" s="192">
        <f t="shared" si="60"/>
        <v>101.65</v>
      </c>
      <c r="J232" s="192">
        <f t="shared" si="61"/>
        <v>406.6</v>
      </c>
    </row>
    <row r="233" spans="2:10" ht="20.100000000000001" customHeight="1" outlineLevel="1">
      <c r="B233" s="212" t="s">
        <v>93</v>
      </c>
      <c r="C233" s="274"/>
      <c r="D233" s="274"/>
      <c r="E233" s="235" t="s">
        <v>71</v>
      </c>
      <c r="F233" s="215"/>
      <c r="G233" s="210"/>
      <c r="H233" s="192"/>
      <c r="I233" s="192"/>
      <c r="J233" s="192"/>
    </row>
    <row r="234" spans="2:10" ht="20.100000000000001" customHeight="1" outlineLevel="1">
      <c r="B234" s="193" t="s">
        <v>745</v>
      </c>
      <c r="C234" s="275">
        <v>91854</v>
      </c>
      <c r="D234" s="275" t="s">
        <v>42</v>
      </c>
      <c r="E234" s="209" t="s">
        <v>419</v>
      </c>
      <c r="F234" s="275" t="s">
        <v>1</v>
      </c>
      <c r="G234" s="210">
        <v>28</v>
      </c>
      <c r="H234" s="192">
        <v>9.01</v>
      </c>
      <c r="I234" s="192">
        <f t="shared" si="60"/>
        <v>11.51</v>
      </c>
      <c r="J234" s="192">
        <f t="shared" si="61"/>
        <v>322.27999999999997</v>
      </c>
    </row>
    <row r="235" spans="2:10" ht="20.100000000000001" customHeight="1" outlineLevel="1">
      <c r="B235" s="193" t="s">
        <v>746</v>
      </c>
      <c r="C235" s="275">
        <v>91856</v>
      </c>
      <c r="D235" s="275" t="s">
        <v>42</v>
      </c>
      <c r="E235" s="209" t="s">
        <v>418</v>
      </c>
      <c r="F235" s="275" t="s">
        <v>1</v>
      </c>
      <c r="G235" s="210">
        <v>18</v>
      </c>
      <c r="H235" s="192">
        <v>11.72</v>
      </c>
      <c r="I235" s="192">
        <f t="shared" si="60"/>
        <v>14.97</v>
      </c>
      <c r="J235" s="192">
        <f t="shared" si="61"/>
        <v>269.45999999999998</v>
      </c>
    </row>
    <row r="236" spans="2:10" ht="20.100000000000001" customHeight="1" outlineLevel="1">
      <c r="B236" s="193" t="s">
        <v>747</v>
      </c>
      <c r="C236" s="275">
        <v>91873</v>
      </c>
      <c r="D236" s="275" t="s">
        <v>42</v>
      </c>
      <c r="E236" s="209" t="s">
        <v>417</v>
      </c>
      <c r="F236" s="275" t="s">
        <v>1</v>
      </c>
      <c r="G236" s="210">
        <v>18</v>
      </c>
      <c r="H236" s="192">
        <v>21.26</v>
      </c>
      <c r="I236" s="192">
        <f t="shared" si="60"/>
        <v>27.15</v>
      </c>
      <c r="J236" s="192">
        <f t="shared" si="61"/>
        <v>488.7</v>
      </c>
    </row>
    <row r="237" spans="2:10" ht="20.100000000000001" customHeight="1" outlineLevel="1">
      <c r="B237" s="193" t="s">
        <v>748</v>
      </c>
      <c r="C237" s="275" t="s">
        <v>572</v>
      </c>
      <c r="D237" s="275" t="s">
        <v>524</v>
      </c>
      <c r="E237" s="209" t="s">
        <v>414</v>
      </c>
      <c r="F237" s="275" t="s">
        <v>1</v>
      </c>
      <c r="G237" s="210">
        <v>82</v>
      </c>
      <c r="H237" s="192">
        <v>27.1</v>
      </c>
      <c r="I237" s="192">
        <f t="shared" si="60"/>
        <v>34.61</v>
      </c>
      <c r="J237" s="192">
        <f t="shared" si="61"/>
        <v>2838.02</v>
      </c>
    </row>
    <row r="238" spans="2:10" ht="20.100000000000001" customHeight="1" outlineLevel="1">
      <c r="B238" s="193" t="s">
        <v>749</v>
      </c>
      <c r="C238" s="193" t="s">
        <v>573</v>
      </c>
      <c r="D238" s="275" t="s">
        <v>524</v>
      </c>
      <c r="E238" s="209" t="s">
        <v>415</v>
      </c>
      <c r="F238" s="275" t="s">
        <v>1</v>
      </c>
      <c r="G238" s="210">
        <v>13</v>
      </c>
      <c r="H238" s="192">
        <v>44.79</v>
      </c>
      <c r="I238" s="192">
        <f t="shared" si="60"/>
        <v>57.2</v>
      </c>
      <c r="J238" s="192">
        <f t="shared" si="61"/>
        <v>743.6</v>
      </c>
    </row>
    <row r="239" spans="2:10" ht="20.100000000000001" customHeight="1" outlineLevel="1">
      <c r="B239" s="193" t="s">
        <v>750</v>
      </c>
      <c r="C239" s="193" t="s">
        <v>574</v>
      </c>
      <c r="D239" s="275" t="s">
        <v>524</v>
      </c>
      <c r="E239" s="209" t="s">
        <v>416</v>
      </c>
      <c r="F239" s="275" t="s">
        <v>1</v>
      </c>
      <c r="G239" s="210">
        <v>30</v>
      </c>
      <c r="H239" s="192">
        <v>46.19</v>
      </c>
      <c r="I239" s="192">
        <f t="shared" si="60"/>
        <v>58.98</v>
      </c>
      <c r="J239" s="192">
        <f t="shared" si="61"/>
        <v>1769.4</v>
      </c>
    </row>
    <row r="240" spans="2:10" ht="20.100000000000001" customHeight="1" outlineLevel="1">
      <c r="B240" s="193" t="s">
        <v>751</v>
      </c>
      <c r="C240" s="193">
        <v>95795</v>
      </c>
      <c r="D240" s="193" t="s">
        <v>42</v>
      </c>
      <c r="E240" s="209" t="s">
        <v>315</v>
      </c>
      <c r="F240" s="193" t="s">
        <v>2</v>
      </c>
      <c r="G240" s="210">
        <v>5</v>
      </c>
      <c r="H240" s="192">
        <v>32.78</v>
      </c>
      <c r="I240" s="192">
        <f t="shared" si="60"/>
        <v>41.86</v>
      </c>
      <c r="J240" s="192">
        <f t="shared" si="61"/>
        <v>209.3</v>
      </c>
    </row>
    <row r="241" spans="2:10" ht="20.100000000000001" customHeight="1" outlineLevel="1">
      <c r="B241" s="193" t="s">
        <v>752</v>
      </c>
      <c r="C241" s="193">
        <v>95808</v>
      </c>
      <c r="D241" s="193" t="s">
        <v>42</v>
      </c>
      <c r="E241" s="209" t="s">
        <v>316</v>
      </c>
      <c r="F241" s="193" t="s">
        <v>2</v>
      </c>
      <c r="G241" s="210">
        <v>5</v>
      </c>
      <c r="H241" s="192">
        <v>27.86</v>
      </c>
      <c r="I241" s="192">
        <f t="shared" si="60"/>
        <v>35.58</v>
      </c>
      <c r="J241" s="192">
        <f t="shared" si="61"/>
        <v>177.9</v>
      </c>
    </row>
    <row r="242" spans="2:10" ht="20.100000000000001" customHeight="1" outlineLevel="1">
      <c r="B242" s="193" t="s">
        <v>753</v>
      </c>
      <c r="C242" s="193">
        <v>9932</v>
      </c>
      <c r="D242" s="193" t="s">
        <v>539</v>
      </c>
      <c r="E242" s="209" t="s">
        <v>317</v>
      </c>
      <c r="F242" s="193" t="s">
        <v>2</v>
      </c>
      <c r="G242" s="210">
        <v>4</v>
      </c>
      <c r="H242" s="192">
        <v>27.4</v>
      </c>
      <c r="I242" s="192">
        <f t="shared" si="60"/>
        <v>34.99</v>
      </c>
      <c r="J242" s="192">
        <f t="shared" si="61"/>
        <v>139.96</v>
      </c>
    </row>
    <row r="243" spans="2:10" ht="20.100000000000001" customHeight="1" outlineLevel="1">
      <c r="B243" s="193" t="s">
        <v>754</v>
      </c>
      <c r="C243" s="193">
        <v>95801</v>
      </c>
      <c r="D243" s="193" t="s">
        <v>42</v>
      </c>
      <c r="E243" s="209" t="s">
        <v>318</v>
      </c>
      <c r="F243" s="193" t="s">
        <v>2</v>
      </c>
      <c r="G243" s="210">
        <v>1</v>
      </c>
      <c r="H243" s="192">
        <v>39.770000000000003</v>
      </c>
      <c r="I243" s="192">
        <f t="shared" si="60"/>
        <v>50.79</v>
      </c>
      <c r="J243" s="192">
        <f t="shared" si="61"/>
        <v>50.79</v>
      </c>
    </row>
    <row r="244" spans="2:10" ht="20.100000000000001" customHeight="1" outlineLevel="1">
      <c r="B244" s="193" t="s">
        <v>755</v>
      </c>
      <c r="C244" s="193">
        <v>8441</v>
      </c>
      <c r="D244" s="193" t="s">
        <v>539</v>
      </c>
      <c r="E244" s="209" t="s">
        <v>421</v>
      </c>
      <c r="F244" s="193" t="s">
        <v>2</v>
      </c>
      <c r="G244" s="210">
        <v>50</v>
      </c>
      <c r="H244" s="192">
        <v>5.49</v>
      </c>
      <c r="I244" s="192">
        <f t="shared" si="60"/>
        <v>7.01</v>
      </c>
      <c r="J244" s="192">
        <f t="shared" si="61"/>
        <v>350.5</v>
      </c>
    </row>
    <row r="245" spans="2:10" ht="20.100000000000001" customHeight="1" outlineLevel="1">
      <c r="B245" s="193" t="s">
        <v>756</v>
      </c>
      <c r="C245" s="193">
        <v>12140</v>
      </c>
      <c r="D245" s="193" t="s">
        <v>539</v>
      </c>
      <c r="E245" s="209" t="s">
        <v>422</v>
      </c>
      <c r="F245" s="193" t="s">
        <v>2</v>
      </c>
      <c r="G245" s="210">
        <v>4</v>
      </c>
      <c r="H245" s="192">
        <v>5.71</v>
      </c>
      <c r="I245" s="192">
        <f t="shared" si="60"/>
        <v>7.29</v>
      </c>
      <c r="J245" s="192">
        <f t="shared" si="61"/>
        <v>29.16</v>
      </c>
    </row>
    <row r="246" spans="2:10" ht="20.100000000000001" customHeight="1" outlineLevel="1">
      <c r="B246" s="193" t="s">
        <v>757</v>
      </c>
      <c r="C246" s="193">
        <v>9427</v>
      </c>
      <c r="D246" s="193" t="s">
        <v>539</v>
      </c>
      <c r="E246" s="209" t="s">
        <v>423</v>
      </c>
      <c r="F246" s="193" t="s">
        <v>2</v>
      </c>
      <c r="G246" s="210">
        <v>4</v>
      </c>
      <c r="H246" s="192">
        <v>5.51</v>
      </c>
      <c r="I246" s="192">
        <f t="shared" si="60"/>
        <v>7.04</v>
      </c>
      <c r="J246" s="192">
        <f t="shared" si="61"/>
        <v>28.16</v>
      </c>
    </row>
    <row r="247" spans="2:10" ht="19.5" customHeight="1" outlineLevel="1">
      <c r="B247" s="193" t="s">
        <v>758</v>
      </c>
      <c r="C247" s="193">
        <v>9924</v>
      </c>
      <c r="D247" s="193" t="s">
        <v>539</v>
      </c>
      <c r="E247" s="209" t="s">
        <v>427</v>
      </c>
      <c r="F247" s="193" t="s">
        <v>98</v>
      </c>
      <c r="G247" s="210">
        <v>15</v>
      </c>
      <c r="H247" s="192">
        <v>1.05</v>
      </c>
      <c r="I247" s="192">
        <f t="shared" si="60"/>
        <v>1.34</v>
      </c>
      <c r="J247" s="192">
        <f t="shared" si="61"/>
        <v>20.100000000000001</v>
      </c>
    </row>
    <row r="248" spans="2:10" ht="20.100000000000001" customHeight="1" outlineLevel="1">
      <c r="B248" s="193" t="s">
        <v>759</v>
      </c>
      <c r="C248" s="193">
        <v>344</v>
      </c>
      <c r="D248" s="193" t="s">
        <v>539</v>
      </c>
      <c r="E248" s="209" t="s">
        <v>428</v>
      </c>
      <c r="F248" s="193" t="s">
        <v>98</v>
      </c>
      <c r="G248" s="210">
        <v>2</v>
      </c>
      <c r="H248" s="192">
        <v>1.65</v>
      </c>
      <c r="I248" s="192">
        <f t="shared" si="60"/>
        <v>2.11</v>
      </c>
      <c r="J248" s="192">
        <f t="shared" si="61"/>
        <v>4.22</v>
      </c>
    </row>
    <row r="249" spans="2:10" ht="20.100000000000001" customHeight="1" outlineLevel="1">
      <c r="B249" s="193" t="s">
        <v>760</v>
      </c>
      <c r="C249" s="193">
        <v>346</v>
      </c>
      <c r="D249" s="193" t="s">
        <v>539</v>
      </c>
      <c r="E249" s="209" t="s">
        <v>429</v>
      </c>
      <c r="F249" s="193" t="s">
        <v>98</v>
      </c>
      <c r="G249" s="210">
        <v>1</v>
      </c>
      <c r="H249" s="192">
        <v>3.84</v>
      </c>
      <c r="I249" s="192">
        <f t="shared" si="60"/>
        <v>4.9000000000000004</v>
      </c>
      <c r="J249" s="192">
        <f t="shared" si="61"/>
        <v>4.9000000000000004</v>
      </c>
    </row>
    <row r="250" spans="2:10" ht="20.100000000000001" customHeight="1" outlineLevel="1">
      <c r="B250" s="193" t="s">
        <v>761</v>
      </c>
      <c r="C250" s="193">
        <v>92695</v>
      </c>
      <c r="D250" s="193" t="s">
        <v>42</v>
      </c>
      <c r="E250" s="209" t="s">
        <v>424</v>
      </c>
      <c r="F250" s="193" t="s">
        <v>2</v>
      </c>
      <c r="G250" s="210">
        <v>15</v>
      </c>
      <c r="H250" s="192">
        <v>21.87</v>
      </c>
      <c r="I250" s="192">
        <f t="shared" si="60"/>
        <v>27.93</v>
      </c>
      <c r="J250" s="192">
        <f t="shared" si="61"/>
        <v>418.95</v>
      </c>
    </row>
    <row r="251" spans="2:10" ht="20.100000000000001" customHeight="1" outlineLevel="1">
      <c r="B251" s="193" t="s">
        <v>762</v>
      </c>
      <c r="C251" s="193">
        <v>92697</v>
      </c>
      <c r="D251" s="193" t="s">
        <v>42</v>
      </c>
      <c r="E251" s="209" t="s">
        <v>425</v>
      </c>
      <c r="F251" s="193" t="s">
        <v>2</v>
      </c>
      <c r="G251" s="210">
        <v>2</v>
      </c>
      <c r="H251" s="192">
        <v>35.39</v>
      </c>
      <c r="I251" s="192">
        <f t="shared" si="60"/>
        <v>45.19</v>
      </c>
      <c r="J251" s="192">
        <f t="shared" si="61"/>
        <v>90.38</v>
      </c>
    </row>
    <row r="252" spans="2:10" ht="20.100000000000001" customHeight="1" outlineLevel="1">
      <c r="B252" s="193" t="s">
        <v>763</v>
      </c>
      <c r="C252" s="193">
        <v>92662</v>
      </c>
      <c r="D252" s="193" t="s">
        <v>42</v>
      </c>
      <c r="E252" s="209" t="s">
        <v>426</v>
      </c>
      <c r="F252" s="193" t="s">
        <v>2</v>
      </c>
      <c r="G252" s="210">
        <v>1</v>
      </c>
      <c r="H252" s="192">
        <v>38.869999999999997</v>
      </c>
      <c r="I252" s="192">
        <f t="shared" si="60"/>
        <v>49.64</v>
      </c>
      <c r="J252" s="192">
        <f t="shared" si="61"/>
        <v>49.64</v>
      </c>
    </row>
    <row r="253" spans="2:10" ht="20.100000000000001" customHeight="1" outlineLevel="1">
      <c r="B253" s="193" t="s">
        <v>764</v>
      </c>
      <c r="C253" s="193">
        <v>92868</v>
      </c>
      <c r="D253" s="193" t="s">
        <v>42</v>
      </c>
      <c r="E253" s="209" t="s">
        <v>413</v>
      </c>
      <c r="F253" s="193" t="s">
        <v>2</v>
      </c>
      <c r="G253" s="210">
        <v>16</v>
      </c>
      <c r="H253" s="192">
        <v>15.56</v>
      </c>
      <c r="I253" s="192">
        <f t="shared" si="60"/>
        <v>19.87</v>
      </c>
      <c r="J253" s="192">
        <f t="shared" si="61"/>
        <v>317.92</v>
      </c>
    </row>
    <row r="254" spans="2:10" ht="30" outlineLevel="1">
      <c r="B254" s="193" t="s">
        <v>765</v>
      </c>
      <c r="C254" s="193">
        <v>92865</v>
      </c>
      <c r="D254" s="193" t="s">
        <v>42</v>
      </c>
      <c r="E254" s="209" t="s">
        <v>420</v>
      </c>
      <c r="F254" s="193" t="s">
        <v>2</v>
      </c>
      <c r="G254" s="210">
        <v>7</v>
      </c>
      <c r="H254" s="192">
        <v>13.39</v>
      </c>
      <c r="I254" s="192">
        <f t="shared" si="60"/>
        <v>17.100000000000001</v>
      </c>
      <c r="J254" s="192">
        <f t="shared" si="61"/>
        <v>119.7</v>
      </c>
    </row>
    <row r="255" spans="2:10" ht="20.100000000000001" customHeight="1" outlineLevel="1">
      <c r="B255" s="212" t="s">
        <v>52</v>
      </c>
      <c r="C255" s="274"/>
      <c r="D255" s="274"/>
      <c r="E255" s="235" t="s">
        <v>264</v>
      </c>
      <c r="F255" s="275"/>
      <c r="G255" s="210"/>
      <c r="H255" s="192"/>
      <c r="I255" s="192"/>
      <c r="J255" s="192"/>
    </row>
    <row r="256" spans="2:10" ht="19.5" customHeight="1" outlineLevel="1">
      <c r="B256" s="193" t="s">
        <v>766</v>
      </c>
      <c r="C256" s="275">
        <v>91926</v>
      </c>
      <c r="D256" s="193" t="s">
        <v>42</v>
      </c>
      <c r="E256" s="209" t="s">
        <v>293</v>
      </c>
      <c r="F256" s="275" t="s">
        <v>1</v>
      </c>
      <c r="G256" s="210">
        <v>190</v>
      </c>
      <c r="H256" s="192">
        <v>4.1399999999999997</v>
      </c>
      <c r="I256" s="192">
        <f t="shared" si="60"/>
        <v>5.29</v>
      </c>
      <c r="J256" s="192">
        <f t="shared" si="61"/>
        <v>1005.1</v>
      </c>
    </row>
    <row r="257" spans="2:10" ht="19.5" customHeight="1" outlineLevel="1">
      <c r="B257" s="193" t="s">
        <v>767</v>
      </c>
      <c r="C257" s="275">
        <v>91928</v>
      </c>
      <c r="D257" s="275" t="s">
        <v>42</v>
      </c>
      <c r="E257" s="209" t="s">
        <v>294</v>
      </c>
      <c r="F257" s="275" t="s">
        <v>1</v>
      </c>
      <c r="G257" s="210">
        <v>820</v>
      </c>
      <c r="H257" s="192">
        <v>6.43</v>
      </c>
      <c r="I257" s="192">
        <f t="shared" si="60"/>
        <v>8.2100000000000009</v>
      </c>
      <c r="J257" s="192">
        <f t="shared" si="61"/>
        <v>6732.2</v>
      </c>
    </row>
    <row r="258" spans="2:10" ht="19.5" customHeight="1" outlineLevel="1">
      <c r="B258" s="193" t="s">
        <v>768</v>
      </c>
      <c r="C258" s="275">
        <v>91934</v>
      </c>
      <c r="D258" s="275" t="s">
        <v>42</v>
      </c>
      <c r="E258" s="209" t="s">
        <v>295</v>
      </c>
      <c r="F258" s="275" t="s">
        <v>1</v>
      </c>
      <c r="G258" s="210">
        <v>14</v>
      </c>
      <c r="H258" s="192">
        <v>23.36</v>
      </c>
      <c r="I258" s="192">
        <f t="shared" si="60"/>
        <v>29.83</v>
      </c>
      <c r="J258" s="192">
        <f t="shared" si="61"/>
        <v>417.62</v>
      </c>
    </row>
    <row r="259" spans="2:10" ht="19.5" customHeight="1" outlineLevel="1">
      <c r="B259" s="193" t="s">
        <v>769</v>
      </c>
      <c r="C259" s="275" t="s">
        <v>575</v>
      </c>
      <c r="D259" s="275" t="s">
        <v>524</v>
      </c>
      <c r="E259" s="209" t="s">
        <v>296</v>
      </c>
      <c r="F259" s="275" t="s">
        <v>1</v>
      </c>
      <c r="G259" s="210">
        <v>41</v>
      </c>
      <c r="H259" s="192">
        <v>39.700000000000003</v>
      </c>
      <c r="I259" s="192">
        <f t="shared" si="60"/>
        <v>50.7</v>
      </c>
      <c r="J259" s="192">
        <f t="shared" si="61"/>
        <v>2078.6999999999998</v>
      </c>
    </row>
    <row r="260" spans="2:10" ht="20.100000000000001" customHeight="1" outlineLevel="1">
      <c r="B260" s="212" t="s">
        <v>53</v>
      </c>
      <c r="C260" s="274"/>
      <c r="D260" s="274"/>
      <c r="E260" s="235" t="s">
        <v>265</v>
      </c>
      <c r="F260" s="275"/>
      <c r="G260" s="210"/>
      <c r="H260" s="192"/>
      <c r="I260" s="192"/>
      <c r="J260" s="192"/>
    </row>
    <row r="261" spans="2:10" ht="30" outlineLevel="1">
      <c r="B261" s="193" t="s">
        <v>770</v>
      </c>
      <c r="C261" s="275">
        <v>92000</v>
      </c>
      <c r="D261" s="275" t="s">
        <v>42</v>
      </c>
      <c r="E261" s="209" t="s">
        <v>507</v>
      </c>
      <c r="F261" s="275" t="s">
        <v>2</v>
      </c>
      <c r="G261" s="210">
        <v>4</v>
      </c>
      <c r="H261" s="192">
        <v>28.91</v>
      </c>
      <c r="I261" s="192">
        <f t="shared" si="60"/>
        <v>36.92</v>
      </c>
      <c r="J261" s="192">
        <f t="shared" si="61"/>
        <v>147.68</v>
      </c>
    </row>
    <row r="262" spans="2:10" ht="30" outlineLevel="1">
      <c r="B262" s="193" t="s">
        <v>771</v>
      </c>
      <c r="C262" s="275">
        <v>92001</v>
      </c>
      <c r="D262" s="275" t="s">
        <v>42</v>
      </c>
      <c r="E262" s="209" t="s">
        <v>508</v>
      </c>
      <c r="F262" s="275" t="s">
        <v>2</v>
      </c>
      <c r="G262" s="210">
        <v>1</v>
      </c>
      <c r="H262" s="192">
        <v>31.01</v>
      </c>
      <c r="I262" s="192">
        <f t="shared" si="60"/>
        <v>39.6</v>
      </c>
      <c r="J262" s="192">
        <f t="shared" si="61"/>
        <v>39.6</v>
      </c>
    </row>
    <row r="263" spans="2:10" ht="30" outlineLevel="1">
      <c r="B263" s="193" t="s">
        <v>772</v>
      </c>
      <c r="C263" s="193">
        <v>91953</v>
      </c>
      <c r="D263" s="275" t="s">
        <v>42</v>
      </c>
      <c r="E263" s="209" t="s">
        <v>509</v>
      </c>
      <c r="F263" s="275" t="s">
        <v>2</v>
      </c>
      <c r="G263" s="210">
        <v>7</v>
      </c>
      <c r="H263" s="192">
        <v>27.553999999999998</v>
      </c>
      <c r="I263" s="192">
        <f t="shared" si="60"/>
        <v>35.19</v>
      </c>
      <c r="J263" s="192">
        <f t="shared" si="61"/>
        <v>246.33</v>
      </c>
    </row>
    <row r="264" spans="2:10" ht="20.100000000000001" customHeight="1" outlineLevel="1">
      <c r="B264" s="193" t="s">
        <v>773</v>
      </c>
      <c r="C264" s="193">
        <v>13656</v>
      </c>
      <c r="D264" s="193" t="s">
        <v>539</v>
      </c>
      <c r="E264" s="209" t="s">
        <v>476</v>
      </c>
      <c r="F264" s="193" t="s">
        <v>2</v>
      </c>
      <c r="G264" s="210">
        <v>1</v>
      </c>
      <c r="H264" s="192">
        <v>80.180000000000007</v>
      </c>
      <c r="I264" s="192">
        <f t="shared" si="60"/>
        <v>102.39</v>
      </c>
      <c r="J264" s="192">
        <f t="shared" si="61"/>
        <v>102.39</v>
      </c>
    </row>
    <row r="265" spans="2:10" ht="20.100000000000001" customHeight="1" outlineLevel="1">
      <c r="B265" s="193" t="s">
        <v>774</v>
      </c>
      <c r="C265" s="193">
        <v>619</v>
      </c>
      <c r="D265" s="193" t="s">
        <v>539</v>
      </c>
      <c r="E265" s="209" t="s">
        <v>477</v>
      </c>
      <c r="F265" s="193" t="s">
        <v>2</v>
      </c>
      <c r="G265" s="210">
        <v>6</v>
      </c>
      <c r="H265" s="192">
        <v>497.07</v>
      </c>
      <c r="I265" s="192">
        <f t="shared" si="60"/>
        <v>634.76</v>
      </c>
      <c r="J265" s="192">
        <f t="shared" si="61"/>
        <v>3808.56</v>
      </c>
    </row>
    <row r="266" spans="2:10" ht="30" customHeight="1" outlineLevel="1">
      <c r="B266" s="193" t="s">
        <v>775</v>
      </c>
      <c r="C266" s="193">
        <v>13537</v>
      </c>
      <c r="D266" s="276" t="s">
        <v>539</v>
      </c>
      <c r="E266" s="190" t="s">
        <v>493</v>
      </c>
      <c r="F266" s="193" t="s">
        <v>2</v>
      </c>
      <c r="G266" s="210">
        <v>20</v>
      </c>
      <c r="H266" s="192">
        <v>237.09</v>
      </c>
      <c r="I266" s="192">
        <f t="shared" si="60"/>
        <v>302.76</v>
      </c>
      <c r="J266" s="192">
        <f t="shared" si="61"/>
        <v>6055.2</v>
      </c>
    </row>
    <row r="267" spans="2:10" ht="20.100000000000001" customHeight="1" outlineLevel="1">
      <c r="B267" s="199"/>
      <c r="C267" s="200"/>
      <c r="D267" s="200"/>
      <c r="E267" s="200"/>
      <c r="F267" s="200"/>
      <c r="G267" s="201" t="s">
        <v>123</v>
      </c>
      <c r="H267" s="202"/>
      <c r="I267" s="202"/>
      <c r="J267" s="225">
        <f>SUM(J224:J266)</f>
        <v>32128.92</v>
      </c>
    </row>
    <row r="268" spans="2:10" ht="20.100000000000001" customHeight="1">
      <c r="B268" s="237"/>
      <c r="C268" s="237"/>
      <c r="D268" s="237"/>
      <c r="E268" s="237"/>
      <c r="F268" s="237"/>
      <c r="G268" s="237"/>
      <c r="H268" s="238"/>
      <c r="I268" s="238"/>
      <c r="J268" s="239"/>
    </row>
    <row r="269" spans="2:10" ht="20.100000000000001" customHeight="1">
      <c r="B269" s="181">
        <v>17</v>
      </c>
      <c r="C269" s="182"/>
      <c r="D269" s="182"/>
      <c r="E269" s="184" t="s">
        <v>49</v>
      </c>
      <c r="F269" s="184"/>
      <c r="G269" s="185"/>
      <c r="H269" s="186"/>
      <c r="I269" s="186"/>
      <c r="J269" s="187"/>
    </row>
    <row r="270" spans="2:10" ht="30" customHeight="1" outlineLevel="1">
      <c r="B270" s="193" t="s">
        <v>84</v>
      </c>
      <c r="C270" s="233" t="s">
        <v>588</v>
      </c>
      <c r="D270" s="233" t="s">
        <v>589</v>
      </c>
      <c r="E270" s="222" t="s">
        <v>283</v>
      </c>
      <c r="F270" s="188" t="s">
        <v>2</v>
      </c>
      <c r="G270" s="210">
        <v>7</v>
      </c>
      <c r="H270" s="192">
        <v>479.8</v>
      </c>
      <c r="I270" s="192">
        <f t="shared" ref="I270" si="62">ROUND(H270+(H270*$J$8),2)</f>
        <v>612.70000000000005</v>
      </c>
      <c r="J270" s="192">
        <f t="shared" ref="J270" si="63">ROUND((G270*I270),2)</f>
        <v>4288.8999999999996</v>
      </c>
    </row>
    <row r="271" spans="2:10" ht="19.5" customHeight="1" outlineLevel="1">
      <c r="B271" s="193" t="s">
        <v>85</v>
      </c>
      <c r="C271" s="233" t="s">
        <v>582</v>
      </c>
      <c r="D271" s="233" t="s">
        <v>524</v>
      </c>
      <c r="E271" s="222" t="s">
        <v>462</v>
      </c>
      <c r="F271" s="188" t="s">
        <v>2</v>
      </c>
      <c r="G271" s="210">
        <v>1</v>
      </c>
      <c r="H271" s="192">
        <v>284.18</v>
      </c>
      <c r="I271" s="192">
        <f t="shared" ref="I271:I277" si="64">ROUND(H271+(H271*$J$8),2)</f>
        <v>362.9</v>
      </c>
      <c r="J271" s="192">
        <f t="shared" ref="J271:J277" si="65">ROUND((G271*I271),2)</f>
        <v>362.9</v>
      </c>
    </row>
    <row r="272" spans="2:10" ht="20.100000000000001" customHeight="1" outlineLevel="1">
      <c r="B272" s="193" t="s">
        <v>86</v>
      </c>
      <c r="C272" s="233">
        <v>96973</v>
      </c>
      <c r="D272" s="233" t="s">
        <v>42</v>
      </c>
      <c r="E272" s="222" t="s">
        <v>454</v>
      </c>
      <c r="F272" s="277" t="s">
        <v>1</v>
      </c>
      <c r="G272" s="210">
        <v>39.200000000000003</v>
      </c>
      <c r="H272" s="192">
        <v>65.94</v>
      </c>
      <c r="I272" s="192">
        <f t="shared" si="64"/>
        <v>84.21</v>
      </c>
      <c r="J272" s="192">
        <f t="shared" si="65"/>
        <v>3301.03</v>
      </c>
    </row>
    <row r="273" spans="1:12" ht="20.100000000000001" customHeight="1" outlineLevel="1">
      <c r="B273" s="193" t="s">
        <v>87</v>
      </c>
      <c r="C273" s="233">
        <v>96974</v>
      </c>
      <c r="D273" s="248" t="s">
        <v>42</v>
      </c>
      <c r="E273" s="222" t="s">
        <v>453</v>
      </c>
      <c r="F273" s="277" t="s">
        <v>1</v>
      </c>
      <c r="G273" s="210">
        <v>126.32</v>
      </c>
      <c r="H273" s="192">
        <v>85.65</v>
      </c>
      <c r="I273" s="192">
        <f t="shared" si="64"/>
        <v>109.38</v>
      </c>
      <c r="J273" s="192">
        <f t="shared" si="65"/>
        <v>13816.88</v>
      </c>
    </row>
    <row r="274" spans="1:12" ht="20.100000000000001" customHeight="1" outlineLevel="1">
      <c r="B274" s="193" t="s">
        <v>776</v>
      </c>
      <c r="C274" s="224">
        <v>93008</v>
      </c>
      <c r="D274" s="188" t="s">
        <v>42</v>
      </c>
      <c r="E274" s="222" t="s">
        <v>452</v>
      </c>
      <c r="F274" s="277" t="s">
        <v>1</v>
      </c>
      <c r="G274" s="210">
        <v>21</v>
      </c>
      <c r="H274" s="192">
        <v>18.41</v>
      </c>
      <c r="I274" s="192">
        <f t="shared" si="64"/>
        <v>23.51</v>
      </c>
      <c r="J274" s="192">
        <f t="shared" si="65"/>
        <v>493.71</v>
      </c>
    </row>
    <row r="275" spans="1:12" ht="20.100000000000001" customHeight="1" outlineLevel="1">
      <c r="B275" s="193" t="s">
        <v>777</v>
      </c>
      <c r="C275" s="224" t="s">
        <v>648</v>
      </c>
      <c r="D275" s="188" t="s">
        <v>64</v>
      </c>
      <c r="E275" s="222" t="s">
        <v>456</v>
      </c>
      <c r="F275" s="188" t="s">
        <v>2</v>
      </c>
      <c r="G275" s="210">
        <v>7</v>
      </c>
      <c r="H275" s="192">
        <v>15.06</v>
      </c>
      <c r="I275" s="192">
        <f t="shared" si="64"/>
        <v>19.23</v>
      </c>
      <c r="J275" s="192">
        <f t="shared" si="65"/>
        <v>134.61000000000001</v>
      </c>
    </row>
    <row r="276" spans="1:12" ht="20.100000000000001" customHeight="1" outlineLevel="1">
      <c r="B276" s="193" t="s">
        <v>778</v>
      </c>
      <c r="C276" s="224">
        <v>9048</v>
      </c>
      <c r="D276" s="188" t="s">
        <v>539</v>
      </c>
      <c r="E276" s="222" t="s">
        <v>455</v>
      </c>
      <c r="F276" s="188" t="s">
        <v>2</v>
      </c>
      <c r="G276" s="210">
        <v>7</v>
      </c>
      <c r="H276" s="192">
        <v>52.57</v>
      </c>
      <c r="I276" s="192">
        <f t="shared" si="64"/>
        <v>67.13</v>
      </c>
      <c r="J276" s="192">
        <f t="shared" si="65"/>
        <v>469.91</v>
      </c>
    </row>
    <row r="277" spans="1:12" ht="20.100000000000001" customHeight="1" outlineLevel="1">
      <c r="B277" s="193" t="s">
        <v>779</v>
      </c>
      <c r="C277" s="224" t="s">
        <v>588</v>
      </c>
      <c r="D277" s="188" t="s">
        <v>587</v>
      </c>
      <c r="E277" s="198" t="s">
        <v>451</v>
      </c>
      <c r="F277" s="188" t="s">
        <v>2</v>
      </c>
      <c r="G277" s="210">
        <v>7</v>
      </c>
      <c r="H277" s="192">
        <v>21.45</v>
      </c>
      <c r="I277" s="192">
        <f t="shared" si="64"/>
        <v>27.39</v>
      </c>
      <c r="J277" s="192">
        <f t="shared" si="65"/>
        <v>191.73</v>
      </c>
    </row>
    <row r="278" spans="1:12" ht="20.100000000000001" customHeight="1" outlineLevel="1">
      <c r="B278" s="199"/>
      <c r="C278" s="200"/>
      <c r="D278" s="200"/>
      <c r="E278" s="200"/>
      <c r="F278" s="200"/>
      <c r="G278" s="201" t="s">
        <v>123</v>
      </c>
      <c r="H278" s="202"/>
      <c r="I278" s="202"/>
      <c r="J278" s="225">
        <f>SUM(J270:J277)</f>
        <v>23059.67</v>
      </c>
    </row>
    <row r="279" spans="1:12" ht="20.100000000000001" customHeight="1">
      <c r="B279" s="205"/>
      <c r="C279" s="205"/>
      <c r="D279" s="205"/>
      <c r="E279" s="205"/>
      <c r="F279" s="177"/>
      <c r="G279" s="206"/>
      <c r="H279" s="207"/>
      <c r="I279" s="207"/>
      <c r="J279" s="207"/>
    </row>
    <row r="280" spans="1:12" ht="20.100000000000001" customHeight="1">
      <c r="B280" s="181">
        <v>18</v>
      </c>
      <c r="C280" s="182"/>
      <c r="D280" s="182"/>
      <c r="E280" s="184" t="s">
        <v>54</v>
      </c>
      <c r="F280" s="184"/>
      <c r="G280" s="185"/>
      <c r="H280" s="186"/>
      <c r="I280" s="186"/>
      <c r="J280" s="187"/>
    </row>
    <row r="281" spans="1:12" s="72" customFormat="1" ht="20.100000000000001" customHeight="1" outlineLevel="1">
      <c r="A281" s="73"/>
      <c r="B281" s="257" t="s">
        <v>82</v>
      </c>
      <c r="C281" s="257"/>
      <c r="D281" s="257"/>
      <c r="E281" s="258" t="s">
        <v>463</v>
      </c>
      <c r="F281" s="258"/>
      <c r="G281" s="234"/>
      <c r="H281" s="234"/>
      <c r="I281" s="255"/>
      <c r="J281" s="255"/>
      <c r="L281" s="74"/>
    </row>
    <row r="282" spans="1:12" ht="20.100000000000001" customHeight="1" outlineLevel="1">
      <c r="B282" s="208" t="s">
        <v>780</v>
      </c>
      <c r="C282" s="233" t="s">
        <v>576</v>
      </c>
      <c r="D282" s="233" t="s">
        <v>524</v>
      </c>
      <c r="E282" s="219" t="s">
        <v>266</v>
      </c>
      <c r="F282" s="188" t="s">
        <v>4</v>
      </c>
      <c r="G282" s="210">
        <v>2.5</v>
      </c>
      <c r="H282" s="192">
        <v>380.74</v>
      </c>
      <c r="I282" s="192">
        <f t="shared" ref="I282" si="66">ROUND(H282+(H282*$J$8),2)</f>
        <v>486.2</v>
      </c>
      <c r="J282" s="192">
        <f t="shared" ref="J282" si="67">ROUND((G282*I282),2)</f>
        <v>1215.5</v>
      </c>
    </row>
    <row r="283" spans="1:12" ht="20.100000000000001" customHeight="1" outlineLevel="1">
      <c r="B283" s="208" t="s">
        <v>781</v>
      </c>
      <c r="C283" s="233">
        <v>103769</v>
      </c>
      <c r="D283" s="233" t="s">
        <v>42</v>
      </c>
      <c r="E283" s="209" t="s">
        <v>314</v>
      </c>
      <c r="F283" s="188" t="s">
        <v>2</v>
      </c>
      <c r="G283" s="210">
        <v>1</v>
      </c>
      <c r="H283" s="192">
        <v>3032.48</v>
      </c>
      <c r="I283" s="192">
        <f t="shared" ref="I283:I289" si="68">ROUND(H283+(H283*$J$8),2)</f>
        <v>3872.48</v>
      </c>
      <c r="J283" s="192">
        <f t="shared" ref="J283:J289" si="69">ROUND((G283*I283),2)</f>
        <v>3872.48</v>
      </c>
    </row>
    <row r="284" spans="1:12" ht="20.100000000000001" customHeight="1" outlineLevel="1">
      <c r="B284" s="208" t="s">
        <v>782</v>
      </c>
      <c r="C284" s="233" t="s">
        <v>577</v>
      </c>
      <c r="D284" s="233" t="s">
        <v>524</v>
      </c>
      <c r="E284" s="209" t="s">
        <v>364</v>
      </c>
      <c r="F284" s="188" t="s">
        <v>2</v>
      </c>
      <c r="G284" s="210">
        <v>1</v>
      </c>
      <c r="H284" s="192">
        <v>4558.82</v>
      </c>
      <c r="I284" s="192">
        <f t="shared" si="68"/>
        <v>5821.61</v>
      </c>
      <c r="J284" s="192">
        <f t="shared" si="69"/>
        <v>5821.61</v>
      </c>
    </row>
    <row r="285" spans="1:12" ht="20.100000000000001" customHeight="1" outlineLevel="1">
      <c r="B285" s="208" t="s">
        <v>783</v>
      </c>
      <c r="C285" s="233" t="s">
        <v>578</v>
      </c>
      <c r="D285" s="233" t="s">
        <v>524</v>
      </c>
      <c r="E285" s="209" t="s">
        <v>365</v>
      </c>
      <c r="F285" s="188" t="s">
        <v>2</v>
      </c>
      <c r="G285" s="210">
        <v>1</v>
      </c>
      <c r="H285" s="192">
        <v>766.91</v>
      </c>
      <c r="I285" s="192">
        <f t="shared" si="68"/>
        <v>979.34</v>
      </c>
      <c r="J285" s="192">
        <f t="shared" si="69"/>
        <v>979.34</v>
      </c>
    </row>
    <row r="286" spans="1:12" ht="30" outlineLevel="1">
      <c r="B286" s="208" t="s">
        <v>784</v>
      </c>
      <c r="C286" s="223">
        <v>99855</v>
      </c>
      <c r="D286" s="223" t="s">
        <v>42</v>
      </c>
      <c r="E286" s="209" t="s">
        <v>459</v>
      </c>
      <c r="F286" s="195" t="s">
        <v>1</v>
      </c>
      <c r="G286" s="210">
        <v>9.6</v>
      </c>
      <c r="H286" s="192">
        <v>109.32</v>
      </c>
      <c r="I286" s="192">
        <f t="shared" si="68"/>
        <v>139.6</v>
      </c>
      <c r="J286" s="192">
        <f t="shared" si="69"/>
        <v>1340.16</v>
      </c>
    </row>
    <row r="287" spans="1:12" s="72" customFormat="1" ht="20.100000000000001" customHeight="1" outlineLevel="1">
      <c r="A287" s="73"/>
      <c r="B287" s="257" t="s">
        <v>88</v>
      </c>
      <c r="C287" s="224"/>
      <c r="D287" s="224"/>
      <c r="E287" s="278" t="s">
        <v>472</v>
      </c>
      <c r="F287" s="224"/>
      <c r="G287" s="234"/>
      <c r="H287" s="192"/>
      <c r="I287" s="192"/>
      <c r="J287" s="192"/>
      <c r="L287" s="74"/>
    </row>
    <row r="288" spans="1:12" ht="30" customHeight="1" outlineLevel="1">
      <c r="B288" s="208" t="s">
        <v>785</v>
      </c>
      <c r="C288" s="223">
        <v>102363</v>
      </c>
      <c r="D288" s="223" t="s">
        <v>42</v>
      </c>
      <c r="E288" s="209" t="s">
        <v>366</v>
      </c>
      <c r="F288" s="188" t="s">
        <v>4</v>
      </c>
      <c r="G288" s="210">
        <v>201</v>
      </c>
      <c r="H288" s="192">
        <v>169.49</v>
      </c>
      <c r="I288" s="192">
        <f t="shared" si="68"/>
        <v>216.44</v>
      </c>
      <c r="J288" s="192">
        <f t="shared" si="69"/>
        <v>43504.44</v>
      </c>
    </row>
    <row r="289" spans="1:12" s="72" customFormat="1" ht="30" outlineLevel="1">
      <c r="A289" s="73"/>
      <c r="B289" s="208" t="s">
        <v>786</v>
      </c>
      <c r="C289" s="233">
        <v>8523</v>
      </c>
      <c r="D289" s="233" t="s">
        <v>539</v>
      </c>
      <c r="E289" s="209" t="s">
        <v>471</v>
      </c>
      <c r="F289" s="188" t="s">
        <v>2</v>
      </c>
      <c r="G289" s="210">
        <v>4</v>
      </c>
      <c r="H289" s="192">
        <v>1331.53</v>
      </c>
      <c r="I289" s="192">
        <f t="shared" si="68"/>
        <v>1700.36</v>
      </c>
      <c r="J289" s="192">
        <f t="shared" si="69"/>
        <v>6801.44</v>
      </c>
      <c r="L289" s="74"/>
    </row>
    <row r="290" spans="1:12" ht="20.100000000000001" customHeight="1" outlineLevel="1">
      <c r="B290" s="199"/>
      <c r="C290" s="200"/>
      <c r="D290" s="200"/>
      <c r="E290" s="200"/>
      <c r="F290" s="200"/>
      <c r="G290" s="201" t="s">
        <v>123</v>
      </c>
      <c r="H290" s="202"/>
      <c r="I290" s="202"/>
      <c r="J290" s="225">
        <f>SUM(J282:J289)</f>
        <v>63534.97</v>
      </c>
    </row>
    <row r="291" spans="1:12" ht="20.100000000000001" customHeight="1">
      <c r="B291" s="205"/>
      <c r="C291" s="205"/>
      <c r="D291" s="205"/>
      <c r="E291" s="205"/>
      <c r="F291" s="177"/>
      <c r="G291" s="206"/>
      <c r="H291" s="207"/>
      <c r="I291" s="207"/>
      <c r="J291" s="207"/>
    </row>
    <row r="292" spans="1:12" ht="20.100000000000001" customHeight="1">
      <c r="B292" s="181">
        <v>19</v>
      </c>
      <c r="C292" s="182"/>
      <c r="D292" s="182"/>
      <c r="E292" s="184" t="s">
        <v>50</v>
      </c>
      <c r="F292" s="184"/>
      <c r="G292" s="185"/>
      <c r="H292" s="186"/>
      <c r="I292" s="186"/>
      <c r="J292" s="187"/>
    </row>
    <row r="293" spans="1:12" s="72" customFormat="1" ht="20.100000000000001" customHeight="1" outlineLevel="1">
      <c r="A293" s="73"/>
      <c r="B293" s="224" t="s">
        <v>83</v>
      </c>
      <c r="C293" s="279">
        <v>99807</v>
      </c>
      <c r="D293" s="224" t="s">
        <v>42</v>
      </c>
      <c r="E293" s="280" t="s">
        <v>310</v>
      </c>
      <c r="F293" s="224" t="s">
        <v>4</v>
      </c>
      <c r="G293" s="210">
        <v>296.01</v>
      </c>
      <c r="H293" s="192">
        <v>1.45</v>
      </c>
      <c r="I293" s="192">
        <f t="shared" ref="I293" si="70">ROUND(H293+(H293*$J$8),2)</f>
        <v>1.85</v>
      </c>
      <c r="J293" s="192">
        <f t="shared" ref="J293" si="71">ROUND((G293*I293),2)</f>
        <v>547.62</v>
      </c>
      <c r="L293" s="74"/>
    </row>
    <row r="294" spans="1:12" s="72" customFormat="1" ht="20.100000000000001" customHeight="1" outlineLevel="1">
      <c r="A294" s="73"/>
      <c r="B294" s="224" t="s">
        <v>109</v>
      </c>
      <c r="C294" s="279" t="s">
        <v>579</v>
      </c>
      <c r="D294" s="224" t="s">
        <v>524</v>
      </c>
      <c r="E294" s="280" t="s">
        <v>311</v>
      </c>
      <c r="F294" s="224" t="s">
        <v>4</v>
      </c>
      <c r="G294" s="210">
        <v>21.9</v>
      </c>
      <c r="H294" s="192">
        <v>6.49</v>
      </c>
      <c r="I294" s="192">
        <f t="shared" ref="I294:I297" si="72">ROUND(H294+(H294*$J$8),2)</f>
        <v>8.2899999999999991</v>
      </c>
      <c r="J294" s="192">
        <f t="shared" ref="J294:J297" si="73">ROUND((G294*I294),2)</f>
        <v>181.55</v>
      </c>
      <c r="L294" s="74"/>
    </row>
    <row r="295" spans="1:12" s="72" customFormat="1" ht="20.100000000000001" customHeight="1" outlineLevel="1">
      <c r="A295" s="73"/>
      <c r="B295" s="224" t="s">
        <v>787</v>
      </c>
      <c r="C295" s="279">
        <v>99804</v>
      </c>
      <c r="D295" s="224" t="s">
        <v>42</v>
      </c>
      <c r="E295" s="280" t="s">
        <v>312</v>
      </c>
      <c r="F295" s="224" t="s">
        <v>4</v>
      </c>
      <c r="G295" s="210">
        <v>64.91</v>
      </c>
      <c r="H295" s="192">
        <v>4.6900000000000004</v>
      </c>
      <c r="I295" s="192">
        <f t="shared" si="72"/>
        <v>5.99</v>
      </c>
      <c r="J295" s="192">
        <f t="shared" si="73"/>
        <v>388.81</v>
      </c>
      <c r="L295" s="74"/>
    </row>
    <row r="296" spans="1:12" ht="20.100000000000001" customHeight="1" outlineLevel="1">
      <c r="B296" s="224" t="s">
        <v>788</v>
      </c>
      <c r="C296" s="281" t="s">
        <v>580</v>
      </c>
      <c r="D296" s="223" t="s">
        <v>524</v>
      </c>
      <c r="E296" s="282" t="s">
        <v>313</v>
      </c>
      <c r="F296" s="236" t="s">
        <v>4</v>
      </c>
      <c r="G296" s="210">
        <v>676.67</v>
      </c>
      <c r="H296" s="192">
        <v>6.95</v>
      </c>
      <c r="I296" s="192">
        <f t="shared" si="72"/>
        <v>8.8800000000000008</v>
      </c>
      <c r="J296" s="192">
        <f t="shared" si="73"/>
        <v>6008.83</v>
      </c>
    </row>
    <row r="297" spans="1:12" ht="30" outlineLevel="1">
      <c r="B297" s="224" t="s">
        <v>789</v>
      </c>
      <c r="C297" s="224" t="s">
        <v>581</v>
      </c>
      <c r="D297" s="224" t="s">
        <v>539</v>
      </c>
      <c r="E297" s="283" t="s">
        <v>392</v>
      </c>
      <c r="F297" s="188" t="s">
        <v>2</v>
      </c>
      <c r="G297" s="210">
        <v>1</v>
      </c>
      <c r="H297" s="192">
        <v>2087.91</v>
      </c>
      <c r="I297" s="192">
        <f t="shared" si="72"/>
        <v>2666.26</v>
      </c>
      <c r="J297" s="192">
        <f t="shared" si="73"/>
        <v>2666.26</v>
      </c>
    </row>
    <row r="298" spans="1:12" ht="20.100000000000001" customHeight="1" outlineLevel="1">
      <c r="B298" s="199"/>
      <c r="C298" s="200"/>
      <c r="D298" s="200"/>
      <c r="E298" s="200"/>
      <c r="F298" s="200"/>
      <c r="G298" s="201" t="s">
        <v>123</v>
      </c>
      <c r="H298" s="202"/>
      <c r="I298" s="202"/>
      <c r="J298" s="225">
        <f>SUM(J293:J297)</f>
        <v>9793.07</v>
      </c>
    </row>
    <row r="299" spans="1:12" ht="20.100000000000001" customHeight="1">
      <c r="B299" s="265"/>
      <c r="C299" s="265"/>
      <c r="D299" s="265"/>
      <c r="E299" s="237"/>
      <c r="F299" s="284"/>
      <c r="G299" s="284"/>
      <c r="H299" s="285"/>
      <c r="I299" s="285"/>
      <c r="J299" s="286"/>
    </row>
    <row r="300" spans="1:12" ht="20.100000000000001" customHeight="1">
      <c r="B300" s="287"/>
      <c r="C300" s="288"/>
      <c r="D300" s="288"/>
      <c r="E300" s="289"/>
      <c r="F300" s="289"/>
      <c r="G300" s="290" t="s">
        <v>517</v>
      </c>
      <c r="H300" s="291"/>
      <c r="I300" s="292"/>
      <c r="J300" s="293">
        <f>ROUND(J298+J290+J278+J267+J220+J212+J196+J190+J165+J125+J114+J101+J88+J83+J78+J61+J51+J24+J20,2)</f>
        <v>1224827.3700000001</v>
      </c>
    </row>
    <row r="301" spans="1:12" ht="20.100000000000001" customHeight="1">
      <c r="B301" s="177"/>
      <c r="C301" s="177"/>
      <c r="D301" s="177"/>
      <c r="E301" s="294"/>
      <c r="F301" s="177"/>
      <c r="G301" s="266"/>
      <c r="H301" s="207"/>
      <c r="I301" s="207"/>
      <c r="J301" s="286"/>
    </row>
    <row r="302" spans="1:12" ht="20.100000000000001" customHeight="1" thickBot="1">
      <c r="B302" s="177"/>
      <c r="C302" s="177"/>
      <c r="D302" s="177"/>
      <c r="E302" s="205"/>
      <c r="F302" s="177"/>
      <c r="G302" s="295"/>
      <c r="H302" s="179"/>
      <c r="I302" s="179"/>
      <c r="J302" s="179"/>
    </row>
    <row r="303" spans="1:12" ht="12.75" customHeight="1">
      <c r="B303" s="430" t="s">
        <v>99</v>
      </c>
      <c r="C303" s="431"/>
      <c r="D303" s="431"/>
      <c r="E303" s="431"/>
      <c r="F303" s="431"/>
      <c r="G303" s="432"/>
      <c r="H303" s="179"/>
      <c r="I303" s="179"/>
      <c r="J303" s="179"/>
    </row>
    <row r="304" spans="1:12" ht="15">
      <c r="B304" s="433"/>
      <c r="C304" s="434"/>
      <c r="D304" s="434"/>
      <c r="E304" s="434"/>
      <c r="F304" s="434"/>
      <c r="G304" s="435"/>
      <c r="H304" s="179"/>
      <c r="I304" s="179"/>
      <c r="J304" s="179"/>
    </row>
    <row r="305" spans="1:10" ht="15">
      <c r="B305" s="433"/>
      <c r="C305" s="434"/>
      <c r="D305" s="434"/>
      <c r="E305" s="434"/>
      <c r="F305" s="434"/>
      <c r="G305" s="435"/>
      <c r="H305" s="179"/>
      <c r="I305" s="179"/>
      <c r="J305" s="179"/>
    </row>
    <row r="306" spans="1:10" ht="15">
      <c r="B306" s="433"/>
      <c r="C306" s="434"/>
      <c r="D306" s="434"/>
      <c r="E306" s="434"/>
      <c r="F306" s="434"/>
      <c r="G306" s="435"/>
      <c r="H306" s="179"/>
      <c r="I306" s="179"/>
      <c r="J306" s="179"/>
    </row>
    <row r="307" spans="1:10" ht="15">
      <c r="B307" s="433"/>
      <c r="C307" s="434"/>
      <c r="D307" s="434"/>
      <c r="E307" s="434"/>
      <c r="F307" s="434"/>
      <c r="G307" s="435"/>
      <c r="H307" s="179"/>
      <c r="I307" s="179"/>
      <c r="J307" s="179"/>
    </row>
    <row r="308" spans="1:10" ht="15">
      <c r="B308" s="415" t="s">
        <v>58</v>
      </c>
      <c r="C308" s="416"/>
      <c r="D308" s="416"/>
      <c r="E308" s="416"/>
      <c r="F308" s="416"/>
      <c r="G308" s="417"/>
      <c r="H308" s="179"/>
      <c r="I308" s="179"/>
      <c r="J308" s="179"/>
    </row>
    <row r="309" spans="1:10" ht="15">
      <c r="B309" s="415"/>
      <c r="C309" s="416"/>
      <c r="D309" s="416"/>
      <c r="E309" s="416"/>
      <c r="F309" s="416"/>
      <c r="G309" s="417"/>
      <c r="H309" s="179"/>
      <c r="I309" s="179"/>
      <c r="J309" s="179"/>
    </row>
    <row r="310" spans="1:10" s="146" customFormat="1" ht="15">
      <c r="A310" s="81"/>
      <c r="B310" s="415" t="s">
        <v>59</v>
      </c>
      <c r="C310" s="416"/>
      <c r="D310" s="416"/>
      <c r="E310" s="416"/>
      <c r="F310" s="416"/>
      <c r="G310" s="417"/>
      <c r="H310" s="179"/>
      <c r="I310" s="179"/>
      <c r="J310" s="179"/>
    </row>
    <row r="311" spans="1:10" s="146" customFormat="1" ht="15.75" thickBot="1">
      <c r="A311" s="81"/>
      <c r="B311" s="418"/>
      <c r="C311" s="419"/>
      <c r="D311" s="419"/>
      <c r="E311" s="419"/>
      <c r="F311" s="419"/>
      <c r="G311" s="420"/>
      <c r="H311" s="179"/>
      <c r="I311" s="179"/>
      <c r="J311" s="179"/>
    </row>
    <row r="312" spans="1:10" ht="15">
      <c r="B312" s="177"/>
      <c r="C312" s="177"/>
      <c r="D312" s="177"/>
      <c r="E312" s="205"/>
      <c r="F312" s="177"/>
      <c r="G312" s="295"/>
      <c r="H312" s="179"/>
      <c r="I312" s="179"/>
      <c r="J312" s="179"/>
    </row>
    <row r="313" spans="1:10" ht="15">
      <c r="B313" s="177"/>
      <c r="C313" s="177"/>
      <c r="D313" s="177"/>
      <c r="E313" s="205"/>
      <c r="F313" s="177"/>
      <c r="G313" s="295"/>
      <c r="H313" s="179"/>
      <c r="I313" s="179"/>
      <c r="J313" s="179"/>
    </row>
    <row r="314" spans="1:10" ht="15">
      <c r="B314" s="177"/>
      <c r="C314" s="177"/>
      <c r="D314" s="177"/>
      <c r="E314" s="205"/>
      <c r="F314" s="177"/>
      <c r="G314" s="295"/>
      <c r="H314" s="179"/>
      <c r="I314" s="179"/>
      <c r="J314" s="179"/>
    </row>
    <row r="315" spans="1:10" ht="15">
      <c r="B315" s="177"/>
      <c r="C315" s="177"/>
      <c r="D315" s="177"/>
      <c r="E315" s="205"/>
      <c r="F315" s="177"/>
      <c r="G315" s="295"/>
      <c r="H315" s="179"/>
      <c r="I315" s="179"/>
      <c r="J315" s="179"/>
    </row>
    <row r="316" spans="1:10" ht="15.75">
      <c r="B316" s="177"/>
      <c r="C316" s="177"/>
      <c r="D316" s="177"/>
      <c r="E316" s="296" t="s">
        <v>796</v>
      </c>
      <c r="F316" s="177"/>
      <c r="G316" s="295"/>
      <c r="H316" s="179"/>
      <c r="I316" s="179"/>
      <c r="J316" s="179"/>
    </row>
    <row r="317" spans="1:10" ht="15.75">
      <c r="B317" s="177"/>
      <c r="C317" s="177"/>
      <c r="D317" s="177"/>
      <c r="E317" s="296" t="s">
        <v>797</v>
      </c>
      <c r="F317" s="177"/>
      <c r="G317" s="295"/>
      <c r="H317" s="179"/>
      <c r="I317" s="179"/>
      <c r="J317" s="179"/>
    </row>
    <row r="318" spans="1:10" ht="15.75">
      <c r="B318" s="177"/>
      <c r="C318" s="177"/>
      <c r="D318" s="177"/>
      <c r="E318" s="296" t="s">
        <v>798</v>
      </c>
      <c r="F318" s="177"/>
      <c r="G318" s="295"/>
      <c r="H318" s="179"/>
      <c r="I318" s="179"/>
      <c r="J318" s="179"/>
    </row>
    <row r="319" spans="1:10" ht="15.75">
      <c r="B319" s="177"/>
      <c r="C319" s="177"/>
      <c r="D319" s="177"/>
      <c r="E319" s="296" t="s">
        <v>799</v>
      </c>
      <c r="F319" s="177"/>
      <c r="G319" s="295"/>
      <c r="H319" s="179"/>
      <c r="I319" s="179"/>
      <c r="J319" s="179"/>
    </row>
    <row r="320" spans="1:10" ht="15">
      <c r="B320" s="177"/>
      <c r="C320" s="177"/>
      <c r="D320" s="177"/>
      <c r="E320" s="205"/>
      <c r="F320" s="177"/>
      <c r="G320" s="295"/>
      <c r="H320" s="179"/>
      <c r="I320" s="179"/>
      <c r="J320" s="179"/>
    </row>
    <row r="321" spans="2:10" ht="15">
      <c r="B321" s="177"/>
      <c r="C321" s="177"/>
      <c r="D321" s="177"/>
      <c r="E321" s="205"/>
      <c r="F321" s="177"/>
      <c r="G321" s="295"/>
      <c r="H321" s="179"/>
      <c r="I321" s="179"/>
      <c r="J321" s="179"/>
    </row>
  </sheetData>
  <dataConsolidate/>
  <mergeCells count="5">
    <mergeCell ref="B310:G311"/>
    <mergeCell ref="B1:J3"/>
    <mergeCell ref="B303:G307"/>
    <mergeCell ref="B308:G309"/>
    <mergeCell ref="B10:J10"/>
  </mergeCells>
  <conditionalFormatting sqref="G61">
    <cfRule type="cellIs" dxfId="43" priority="344" stopIfTrue="1" operator="equal">
      <formula>0</formula>
    </cfRule>
  </conditionalFormatting>
  <conditionalFormatting sqref="G78">
    <cfRule type="cellIs" dxfId="42" priority="343" stopIfTrue="1" operator="equal">
      <formula>0</formula>
    </cfRule>
  </conditionalFormatting>
  <conditionalFormatting sqref="G83">
    <cfRule type="cellIs" dxfId="41" priority="342" stopIfTrue="1" operator="equal">
      <formula>0</formula>
    </cfRule>
  </conditionalFormatting>
  <conditionalFormatting sqref="G88">
    <cfRule type="cellIs" dxfId="40" priority="341" stopIfTrue="1" operator="equal">
      <formula>0</formula>
    </cfRule>
  </conditionalFormatting>
  <conditionalFormatting sqref="G101">
    <cfRule type="cellIs" dxfId="39" priority="340" stopIfTrue="1" operator="equal">
      <formula>0</formula>
    </cfRule>
  </conditionalFormatting>
  <conditionalFormatting sqref="G114">
    <cfRule type="cellIs" dxfId="38" priority="339" stopIfTrue="1" operator="equal">
      <formula>0</formula>
    </cfRule>
  </conditionalFormatting>
  <conditionalFormatting sqref="G125">
    <cfRule type="cellIs" dxfId="37" priority="338" stopIfTrue="1" operator="equal">
      <formula>0</formula>
    </cfRule>
  </conditionalFormatting>
  <conditionalFormatting sqref="G267">
    <cfRule type="cellIs" dxfId="36" priority="332" stopIfTrue="1" operator="equal">
      <formula>0</formula>
    </cfRule>
  </conditionalFormatting>
  <conditionalFormatting sqref="G20:H20">
    <cfRule type="cellIs" dxfId="35" priority="352" stopIfTrue="1" operator="equal">
      <formula>0</formula>
    </cfRule>
  </conditionalFormatting>
  <conditionalFormatting sqref="G12:I12">
    <cfRule type="cellIs" dxfId="34" priority="2" stopIfTrue="1" operator="equal">
      <formula>0</formula>
    </cfRule>
  </conditionalFormatting>
  <conditionalFormatting sqref="G51:I51">
    <cfRule type="cellIs" dxfId="33" priority="345" stopIfTrue="1" operator="equal">
      <formula>0</formula>
    </cfRule>
  </conditionalFormatting>
  <conditionalFormatting sqref="G165:I165">
    <cfRule type="cellIs" dxfId="32" priority="337" stopIfTrue="1" operator="equal">
      <formula>0</formula>
    </cfRule>
  </conditionalFormatting>
  <conditionalFormatting sqref="G190:I191">
    <cfRule type="cellIs" dxfId="31" priority="336" stopIfTrue="1" operator="equal">
      <formula>0</formula>
    </cfRule>
  </conditionalFormatting>
  <conditionalFormatting sqref="G196:I196">
    <cfRule type="cellIs" dxfId="30" priority="335" stopIfTrue="1" operator="equal">
      <formula>0</formula>
    </cfRule>
  </conditionalFormatting>
  <conditionalFormatting sqref="G212:I212">
    <cfRule type="cellIs" dxfId="29" priority="334" stopIfTrue="1" operator="equal">
      <formula>0</formula>
    </cfRule>
  </conditionalFormatting>
  <conditionalFormatting sqref="G220:I220">
    <cfRule type="cellIs" dxfId="28" priority="333" stopIfTrue="1" operator="equal">
      <formula>0</formula>
    </cfRule>
  </conditionalFormatting>
  <conditionalFormatting sqref="G278:I278">
    <cfRule type="cellIs" dxfId="27" priority="331" stopIfTrue="1" operator="equal">
      <formula>0</formula>
    </cfRule>
  </conditionalFormatting>
  <conditionalFormatting sqref="G290:I290">
    <cfRule type="cellIs" dxfId="26" priority="330" stopIfTrue="1" operator="equal">
      <formula>0</formula>
    </cfRule>
  </conditionalFormatting>
  <conditionalFormatting sqref="G298:I298">
    <cfRule type="cellIs" dxfId="25" priority="329" stopIfTrue="1" operator="equal">
      <formula>0</formula>
    </cfRule>
  </conditionalFormatting>
  <conditionalFormatting sqref="G24:G25">
    <cfRule type="cellIs" dxfId="24" priority="1" stopIfTrue="1" operator="equal">
      <formula>0</formula>
    </cfRule>
  </conditionalFormatting>
  <printOptions horizontalCentered="1"/>
  <pageMargins left="0.19685039370078741" right="0.19685039370078741" top="0.55118110236220474" bottom="0.62992125984251968" header="0.39370078740157483" footer="0.27559055118110237"/>
  <pageSetup paperSize="9" scale="55" fitToHeight="0" orientation="portrait" horizontalDpi="4294967293" r:id="rId1"/>
  <headerFooter alignWithMargins="0">
    <oddFooter>&amp;C&amp;F&amp;R&amp;P/&amp;N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E60"/>
  <sheetViews>
    <sheetView showGridLines="0" view="pageBreakPreview" topLeftCell="A8" zoomScale="78" zoomScaleNormal="100" zoomScaleSheetLayoutView="78" workbookViewId="0">
      <selection activeCell="G56" sqref="G56"/>
    </sheetView>
  </sheetViews>
  <sheetFormatPr defaultRowHeight="12.6" customHeight="1"/>
  <cols>
    <col min="1" max="1" width="11.140625" style="304" customWidth="1"/>
    <col min="2" max="2" width="51.28515625" style="304" customWidth="1"/>
    <col min="3" max="3" width="16.28515625" style="365" customWidth="1"/>
    <col min="4" max="4" width="16.42578125" style="366" customWidth="1"/>
    <col min="5" max="5" width="5.85546875" style="366" customWidth="1"/>
    <col min="6" max="6" width="10.5703125" style="367" bestFit="1" customWidth="1"/>
    <col min="7" max="7" width="17.7109375" style="368" bestFit="1" customWidth="1"/>
    <col min="8" max="8" width="11.7109375" style="367" bestFit="1" customWidth="1"/>
    <col min="9" max="9" width="19" style="368" bestFit="1" customWidth="1"/>
    <col min="10" max="10" width="9.28515625" style="367" bestFit="1" customWidth="1"/>
    <col min="11" max="11" width="20.140625" style="368" bestFit="1" customWidth="1"/>
    <col min="12" max="12" width="9.28515625" style="367" bestFit="1" customWidth="1"/>
    <col min="13" max="13" width="19" style="368" bestFit="1" customWidth="1"/>
    <col min="14" max="14" width="11.7109375" style="367" bestFit="1" customWidth="1"/>
    <col min="15" max="15" width="19.7109375" style="368" customWidth="1"/>
    <col min="16" max="16" width="11.7109375" style="368" customWidth="1"/>
    <col min="17" max="17" width="19.7109375" style="368" customWidth="1"/>
    <col min="18" max="18" width="11.7109375" style="368" customWidth="1"/>
    <col min="19" max="19" width="19.7109375" style="368" customWidth="1"/>
    <col min="20" max="20" width="11.7109375" style="368" customWidth="1"/>
    <col min="21" max="21" width="19.7109375" style="368" customWidth="1"/>
    <col min="22" max="22" width="11.7109375" style="368" customWidth="1"/>
    <col min="23" max="23" width="19.7109375" style="368" customWidth="1"/>
    <col min="24" max="24" width="11.7109375" style="368" customWidth="1"/>
    <col min="25" max="25" width="19.7109375" style="368" customWidth="1"/>
    <col min="26" max="26" width="11.7109375" style="368" customWidth="1"/>
    <col min="27" max="27" width="19.7109375" style="368" customWidth="1"/>
    <col min="28" max="28" width="11.7109375" style="367" bestFit="1" customWidth="1"/>
    <col min="29" max="29" width="19.5703125" style="368" bestFit="1" customWidth="1"/>
    <col min="30" max="30" width="9.28515625" style="367" customWidth="1"/>
    <col min="31" max="31" width="18.42578125" style="368" bestFit="1" customWidth="1"/>
    <col min="32" max="268" width="9.140625" style="304"/>
    <col min="269" max="269" width="11.140625" style="304" customWidth="1"/>
    <col min="270" max="270" width="47.7109375" style="304" customWidth="1"/>
    <col min="271" max="271" width="14.28515625" style="304" customWidth="1"/>
    <col min="272" max="272" width="16.42578125" style="304" customWidth="1"/>
    <col min="273" max="273" width="5.85546875" style="304" customWidth="1"/>
    <col min="274" max="274" width="10.5703125" style="304" bestFit="1" customWidth="1"/>
    <col min="275" max="275" width="17.7109375" style="304" bestFit="1" customWidth="1"/>
    <col min="276" max="276" width="11.7109375" style="304" bestFit="1" customWidth="1"/>
    <col min="277" max="277" width="19" style="304" bestFit="1" customWidth="1"/>
    <col min="278" max="278" width="9.28515625" style="304" bestFit="1" customWidth="1"/>
    <col min="279" max="279" width="20.140625" style="304" bestFit="1" customWidth="1"/>
    <col min="280" max="280" width="9.28515625" style="304" bestFit="1" customWidth="1"/>
    <col min="281" max="281" width="19" style="304" bestFit="1" customWidth="1"/>
    <col min="282" max="282" width="11.7109375" style="304" bestFit="1" customWidth="1"/>
    <col min="283" max="283" width="19.7109375" style="304" customWidth="1"/>
    <col min="284" max="284" width="11.7109375" style="304" bestFit="1" customWidth="1"/>
    <col min="285" max="285" width="19.5703125" style="304" bestFit="1" customWidth="1"/>
    <col min="286" max="286" width="9.28515625" style="304" customWidth="1"/>
    <col min="287" max="287" width="18.42578125" style="304" bestFit="1" customWidth="1"/>
    <col min="288" max="524" width="9.140625" style="304"/>
    <col min="525" max="525" width="11.140625" style="304" customWidth="1"/>
    <col min="526" max="526" width="47.7109375" style="304" customWidth="1"/>
    <col min="527" max="527" width="14.28515625" style="304" customWidth="1"/>
    <col min="528" max="528" width="16.42578125" style="304" customWidth="1"/>
    <col min="529" max="529" width="5.85546875" style="304" customWidth="1"/>
    <col min="530" max="530" width="10.5703125" style="304" bestFit="1" customWidth="1"/>
    <col min="531" max="531" width="17.7109375" style="304" bestFit="1" customWidth="1"/>
    <col min="532" max="532" width="11.7109375" style="304" bestFit="1" customWidth="1"/>
    <col min="533" max="533" width="19" style="304" bestFit="1" customWidth="1"/>
    <col min="534" max="534" width="9.28515625" style="304" bestFit="1" customWidth="1"/>
    <col min="535" max="535" width="20.140625" style="304" bestFit="1" customWidth="1"/>
    <col min="536" max="536" width="9.28515625" style="304" bestFit="1" customWidth="1"/>
    <col min="537" max="537" width="19" style="304" bestFit="1" customWidth="1"/>
    <col min="538" max="538" width="11.7109375" style="304" bestFit="1" customWidth="1"/>
    <col min="539" max="539" width="19.7109375" style="304" customWidth="1"/>
    <col min="540" max="540" width="11.7109375" style="304" bestFit="1" customWidth="1"/>
    <col min="541" max="541" width="19.5703125" style="304" bestFit="1" customWidth="1"/>
    <col min="542" max="542" width="9.28515625" style="304" customWidth="1"/>
    <col min="543" max="543" width="18.42578125" style="304" bestFit="1" customWidth="1"/>
    <col min="544" max="780" width="9.140625" style="304"/>
    <col min="781" max="781" width="11.140625" style="304" customWidth="1"/>
    <col min="782" max="782" width="47.7109375" style="304" customWidth="1"/>
    <col min="783" max="783" width="14.28515625" style="304" customWidth="1"/>
    <col min="784" max="784" width="16.42578125" style="304" customWidth="1"/>
    <col min="785" max="785" width="5.85546875" style="304" customWidth="1"/>
    <col min="786" max="786" width="10.5703125" style="304" bestFit="1" customWidth="1"/>
    <col min="787" max="787" width="17.7109375" style="304" bestFit="1" customWidth="1"/>
    <col min="788" max="788" width="11.7109375" style="304" bestFit="1" customWidth="1"/>
    <col min="789" max="789" width="19" style="304" bestFit="1" customWidth="1"/>
    <col min="790" max="790" width="9.28515625" style="304" bestFit="1" customWidth="1"/>
    <col min="791" max="791" width="20.140625" style="304" bestFit="1" customWidth="1"/>
    <col min="792" max="792" width="9.28515625" style="304" bestFit="1" customWidth="1"/>
    <col min="793" max="793" width="19" style="304" bestFit="1" customWidth="1"/>
    <col min="794" max="794" width="11.7109375" style="304" bestFit="1" customWidth="1"/>
    <col min="795" max="795" width="19.7109375" style="304" customWidth="1"/>
    <col min="796" max="796" width="11.7109375" style="304" bestFit="1" customWidth="1"/>
    <col min="797" max="797" width="19.5703125" style="304" bestFit="1" customWidth="1"/>
    <col min="798" max="798" width="9.28515625" style="304" customWidth="1"/>
    <col min="799" max="799" width="18.42578125" style="304" bestFit="1" customWidth="1"/>
    <col min="800" max="1036" width="9.140625" style="304"/>
    <col min="1037" max="1037" width="11.140625" style="304" customWidth="1"/>
    <col min="1038" max="1038" width="47.7109375" style="304" customWidth="1"/>
    <col min="1039" max="1039" width="14.28515625" style="304" customWidth="1"/>
    <col min="1040" max="1040" width="16.42578125" style="304" customWidth="1"/>
    <col min="1041" max="1041" width="5.85546875" style="304" customWidth="1"/>
    <col min="1042" max="1042" width="10.5703125" style="304" bestFit="1" customWidth="1"/>
    <col min="1043" max="1043" width="17.7109375" style="304" bestFit="1" customWidth="1"/>
    <col min="1044" max="1044" width="11.7109375" style="304" bestFit="1" customWidth="1"/>
    <col min="1045" max="1045" width="19" style="304" bestFit="1" customWidth="1"/>
    <col min="1046" max="1046" width="9.28515625" style="304" bestFit="1" customWidth="1"/>
    <col min="1047" max="1047" width="20.140625" style="304" bestFit="1" customWidth="1"/>
    <col min="1048" max="1048" width="9.28515625" style="304" bestFit="1" customWidth="1"/>
    <col min="1049" max="1049" width="19" style="304" bestFit="1" customWidth="1"/>
    <col min="1050" max="1050" width="11.7109375" style="304" bestFit="1" customWidth="1"/>
    <col min="1051" max="1051" width="19.7109375" style="304" customWidth="1"/>
    <col min="1052" max="1052" width="11.7109375" style="304" bestFit="1" customWidth="1"/>
    <col min="1053" max="1053" width="19.5703125" style="304" bestFit="1" customWidth="1"/>
    <col min="1054" max="1054" width="9.28515625" style="304" customWidth="1"/>
    <col min="1055" max="1055" width="18.42578125" style="304" bestFit="1" customWidth="1"/>
    <col min="1056" max="1292" width="9.140625" style="304"/>
    <col min="1293" max="1293" width="11.140625" style="304" customWidth="1"/>
    <col min="1294" max="1294" width="47.7109375" style="304" customWidth="1"/>
    <col min="1295" max="1295" width="14.28515625" style="304" customWidth="1"/>
    <col min="1296" max="1296" width="16.42578125" style="304" customWidth="1"/>
    <col min="1297" max="1297" width="5.85546875" style="304" customWidth="1"/>
    <col min="1298" max="1298" width="10.5703125" style="304" bestFit="1" customWidth="1"/>
    <col min="1299" max="1299" width="17.7109375" style="304" bestFit="1" customWidth="1"/>
    <col min="1300" max="1300" width="11.7109375" style="304" bestFit="1" customWidth="1"/>
    <col min="1301" max="1301" width="19" style="304" bestFit="1" customWidth="1"/>
    <col min="1302" max="1302" width="9.28515625" style="304" bestFit="1" customWidth="1"/>
    <col min="1303" max="1303" width="20.140625" style="304" bestFit="1" customWidth="1"/>
    <col min="1304" max="1304" width="9.28515625" style="304" bestFit="1" customWidth="1"/>
    <col min="1305" max="1305" width="19" style="304" bestFit="1" customWidth="1"/>
    <col min="1306" max="1306" width="11.7109375" style="304" bestFit="1" customWidth="1"/>
    <col min="1307" max="1307" width="19.7109375" style="304" customWidth="1"/>
    <col min="1308" max="1308" width="11.7109375" style="304" bestFit="1" customWidth="1"/>
    <col min="1309" max="1309" width="19.5703125" style="304" bestFit="1" customWidth="1"/>
    <col min="1310" max="1310" width="9.28515625" style="304" customWidth="1"/>
    <col min="1311" max="1311" width="18.42578125" style="304" bestFit="1" customWidth="1"/>
    <col min="1312" max="1548" width="9.140625" style="304"/>
    <col min="1549" max="1549" width="11.140625" style="304" customWidth="1"/>
    <col min="1550" max="1550" width="47.7109375" style="304" customWidth="1"/>
    <col min="1551" max="1551" width="14.28515625" style="304" customWidth="1"/>
    <col min="1552" max="1552" width="16.42578125" style="304" customWidth="1"/>
    <col min="1553" max="1553" width="5.85546875" style="304" customWidth="1"/>
    <col min="1554" max="1554" width="10.5703125" style="304" bestFit="1" customWidth="1"/>
    <col min="1555" max="1555" width="17.7109375" style="304" bestFit="1" customWidth="1"/>
    <col min="1556" max="1556" width="11.7109375" style="304" bestFit="1" customWidth="1"/>
    <col min="1557" max="1557" width="19" style="304" bestFit="1" customWidth="1"/>
    <col min="1558" max="1558" width="9.28515625" style="304" bestFit="1" customWidth="1"/>
    <col min="1559" max="1559" width="20.140625" style="304" bestFit="1" customWidth="1"/>
    <col min="1560" max="1560" width="9.28515625" style="304" bestFit="1" customWidth="1"/>
    <col min="1561" max="1561" width="19" style="304" bestFit="1" customWidth="1"/>
    <col min="1562" max="1562" width="11.7109375" style="304" bestFit="1" customWidth="1"/>
    <col min="1563" max="1563" width="19.7109375" style="304" customWidth="1"/>
    <col min="1564" max="1564" width="11.7109375" style="304" bestFit="1" customWidth="1"/>
    <col min="1565" max="1565" width="19.5703125" style="304" bestFit="1" customWidth="1"/>
    <col min="1566" max="1566" width="9.28515625" style="304" customWidth="1"/>
    <col min="1567" max="1567" width="18.42578125" style="304" bestFit="1" customWidth="1"/>
    <col min="1568" max="1804" width="9.140625" style="304"/>
    <col min="1805" max="1805" width="11.140625" style="304" customWidth="1"/>
    <col min="1806" max="1806" width="47.7109375" style="304" customWidth="1"/>
    <col min="1807" max="1807" width="14.28515625" style="304" customWidth="1"/>
    <col min="1808" max="1808" width="16.42578125" style="304" customWidth="1"/>
    <col min="1809" max="1809" width="5.85546875" style="304" customWidth="1"/>
    <col min="1810" max="1810" width="10.5703125" style="304" bestFit="1" customWidth="1"/>
    <col min="1811" max="1811" width="17.7109375" style="304" bestFit="1" customWidth="1"/>
    <col min="1812" max="1812" width="11.7109375" style="304" bestFit="1" customWidth="1"/>
    <col min="1813" max="1813" width="19" style="304" bestFit="1" customWidth="1"/>
    <col min="1814" max="1814" width="9.28515625" style="304" bestFit="1" customWidth="1"/>
    <col min="1815" max="1815" width="20.140625" style="304" bestFit="1" customWidth="1"/>
    <col min="1816" max="1816" width="9.28515625" style="304" bestFit="1" customWidth="1"/>
    <col min="1817" max="1817" width="19" style="304" bestFit="1" customWidth="1"/>
    <col min="1818" max="1818" width="11.7109375" style="304" bestFit="1" customWidth="1"/>
    <col min="1819" max="1819" width="19.7109375" style="304" customWidth="1"/>
    <col min="1820" max="1820" width="11.7109375" style="304" bestFit="1" customWidth="1"/>
    <col min="1821" max="1821" width="19.5703125" style="304" bestFit="1" customWidth="1"/>
    <col min="1822" max="1822" width="9.28515625" style="304" customWidth="1"/>
    <col min="1823" max="1823" width="18.42578125" style="304" bestFit="1" customWidth="1"/>
    <col min="1824" max="2060" width="9.140625" style="304"/>
    <col min="2061" max="2061" width="11.140625" style="304" customWidth="1"/>
    <col min="2062" max="2062" width="47.7109375" style="304" customWidth="1"/>
    <col min="2063" max="2063" width="14.28515625" style="304" customWidth="1"/>
    <col min="2064" max="2064" width="16.42578125" style="304" customWidth="1"/>
    <col min="2065" max="2065" width="5.85546875" style="304" customWidth="1"/>
    <col min="2066" max="2066" width="10.5703125" style="304" bestFit="1" customWidth="1"/>
    <col min="2067" max="2067" width="17.7109375" style="304" bestFit="1" customWidth="1"/>
    <col min="2068" max="2068" width="11.7109375" style="304" bestFit="1" customWidth="1"/>
    <col min="2069" max="2069" width="19" style="304" bestFit="1" customWidth="1"/>
    <col min="2070" max="2070" width="9.28515625" style="304" bestFit="1" customWidth="1"/>
    <col min="2071" max="2071" width="20.140625" style="304" bestFit="1" customWidth="1"/>
    <col min="2072" max="2072" width="9.28515625" style="304" bestFit="1" customWidth="1"/>
    <col min="2073" max="2073" width="19" style="304" bestFit="1" customWidth="1"/>
    <col min="2074" max="2074" width="11.7109375" style="304" bestFit="1" customWidth="1"/>
    <col min="2075" max="2075" width="19.7109375" style="304" customWidth="1"/>
    <col min="2076" max="2076" width="11.7109375" style="304" bestFit="1" customWidth="1"/>
    <col min="2077" max="2077" width="19.5703125" style="304" bestFit="1" customWidth="1"/>
    <col min="2078" max="2078" width="9.28515625" style="304" customWidth="1"/>
    <col min="2079" max="2079" width="18.42578125" style="304" bestFit="1" customWidth="1"/>
    <col min="2080" max="2316" width="9.140625" style="304"/>
    <col min="2317" max="2317" width="11.140625" style="304" customWidth="1"/>
    <col min="2318" max="2318" width="47.7109375" style="304" customWidth="1"/>
    <col min="2319" max="2319" width="14.28515625" style="304" customWidth="1"/>
    <col min="2320" max="2320" width="16.42578125" style="304" customWidth="1"/>
    <col min="2321" max="2321" width="5.85546875" style="304" customWidth="1"/>
    <col min="2322" max="2322" width="10.5703125" style="304" bestFit="1" customWidth="1"/>
    <col min="2323" max="2323" width="17.7109375" style="304" bestFit="1" customWidth="1"/>
    <col min="2324" max="2324" width="11.7109375" style="304" bestFit="1" customWidth="1"/>
    <col min="2325" max="2325" width="19" style="304" bestFit="1" customWidth="1"/>
    <col min="2326" max="2326" width="9.28515625" style="304" bestFit="1" customWidth="1"/>
    <col min="2327" max="2327" width="20.140625" style="304" bestFit="1" customWidth="1"/>
    <col min="2328" max="2328" width="9.28515625" style="304" bestFit="1" customWidth="1"/>
    <col min="2329" max="2329" width="19" style="304" bestFit="1" customWidth="1"/>
    <col min="2330" max="2330" width="11.7109375" style="304" bestFit="1" customWidth="1"/>
    <col min="2331" max="2331" width="19.7109375" style="304" customWidth="1"/>
    <col min="2332" max="2332" width="11.7109375" style="304" bestFit="1" customWidth="1"/>
    <col min="2333" max="2333" width="19.5703125" style="304" bestFit="1" customWidth="1"/>
    <col min="2334" max="2334" width="9.28515625" style="304" customWidth="1"/>
    <col min="2335" max="2335" width="18.42578125" style="304" bestFit="1" customWidth="1"/>
    <col min="2336" max="2572" width="9.140625" style="304"/>
    <col min="2573" max="2573" width="11.140625" style="304" customWidth="1"/>
    <col min="2574" max="2574" width="47.7109375" style="304" customWidth="1"/>
    <col min="2575" max="2575" width="14.28515625" style="304" customWidth="1"/>
    <col min="2576" max="2576" width="16.42578125" style="304" customWidth="1"/>
    <col min="2577" max="2577" width="5.85546875" style="304" customWidth="1"/>
    <col min="2578" max="2578" width="10.5703125" style="304" bestFit="1" customWidth="1"/>
    <col min="2579" max="2579" width="17.7109375" style="304" bestFit="1" customWidth="1"/>
    <col min="2580" max="2580" width="11.7109375" style="304" bestFit="1" customWidth="1"/>
    <col min="2581" max="2581" width="19" style="304" bestFit="1" customWidth="1"/>
    <col min="2582" max="2582" width="9.28515625" style="304" bestFit="1" customWidth="1"/>
    <col min="2583" max="2583" width="20.140625" style="304" bestFit="1" customWidth="1"/>
    <col min="2584" max="2584" width="9.28515625" style="304" bestFit="1" customWidth="1"/>
    <col min="2585" max="2585" width="19" style="304" bestFit="1" customWidth="1"/>
    <col min="2586" max="2586" width="11.7109375" style="304" bestFit="1" customWidth="1"/>
    <col min="2587" max="2587" width="19.7109375" style="304" customWidth="1"/>
    <col min="2588" max="2588" width="11.7109375" style="304" bestFit="1" customWidth="1"/>
    <col min="2589" max="2589" width="19.5703125" style="304" bestFit="1" customWidth="1"/>
    <col min="2590" max="2590" width="9.28515625" style="304" customWidth="1"/>
    <col min="2591" max="2591" width="18.42578125" style="304" bestFit="1" customWidth="1"/>
    <col min="2592" max="2828" width="9.140625" style="304"/>
    <col min="2829" max="2829" width="11.140625" style="304" customWidth="1"/>
    <col min="2830" max="2830" width="47.7109375" style="304" customWidth="1"/>
    <col min="2831" max="2831" width="14.28515625" style="304" customWidth="1"/>
    <col min="2832" max="2832" width="16.42578125" style="304" customWidth="1"/>
    <col min="2833" max="2833" width="5.85546875" style="304" customWidth="1"/>
    <col min="2834" max="2834" width="10.5703125" style="304" bestFit="1" customWidth="1"/>
    <col min="2835" max="2835" width="17.7109375" style="304" bestFit="1" customWidth="1"/>
    <col min="2836" max="2836" width="11.7109375" style="304" bestFit="1" customWidth="1"/>
    <col min="2837" max="2837" width="19" style="304" bestFit="1" customWidth="1"/>
    <col min="2838" max="2838" width="9.28515625" style="304" bestFit="1" customWidth="1"/>
    <col min="2839" max="2839" width="20.140625" style="304" bestFit="1" customWidth="1"/>
    <col min="2840" max="2840" width="9.28515625" style="304" bestFit="1" customWidth="1"/>
    <col min="2841" max="2841" width="19" style="304" bestFit="1" customWidth="1"/>
    <col min="2842" max="2842" width="11.7109375" style="304" bestFit="1" customWidth="1"/>
    <col min="2843" max="2843" width="19.7109375" style="304" customWidth="1"/>
    <col min="2844" max="2844" width="11.7109375" style="304" bestFit="1" customWidth="1"/>
    <col min="2845" max="2845" width="19.5703125" style="304" bestFit="1" customWidth="1"/>
    <col min="2846" max="2846" width="9.28515625" style="304" customWidth="1"/>
    <col min="2847" max="2847" width="18.42578125" style="304" bestFit="1" customWidth="1"/>
    <col min="2848" max="3084" width="9.140625" style="304"/>
    <col min="3085" max="3085" width="11.140625" style="304" customWidth="1"/>
    <col min="3086" max="3086" width="47.7109375" style="304" customWidth="1"/>
    <col min="3087" max="3087" width="14.28515625" style="304" customWidth="1"/>
    <col min="3088" max="3088" width="16.42578125" style="304" customWidth="1"/>
    <col min="3089" max="3089" width="5.85546875" style="304" customWidth="1"/>
    <col min="3090" max="3090" width="10.5703125" style="304" bestFit="1" customWidth="1"/>
    <col min="3091" max="3091" width="17.7109375" style="304" bestFit="1" customWidth="1"/>
    <col min="3092" max="3092" width="11.7109375" style="304" bestFit="1" customWidth="1"/>
    <col min="3093" max="3093" width="19" style="304" bestFit="1" customWidth="1"/>
    <col min="3094" max="3094" width="9.28515625" style="304" bestFit="1" customWidth="1"/>
    <col min="3095" max="3095" width="20.140625" style="304" bestFit="1" customWidth="1"/>
    <col min="3096" max="3096" width="9.28515625" style="304" bestFit="1" customWidth="1"/>
    <col min="3097" max="3097" width="19" style="304" bestFit="1" customWidth="1"/>
    <col min="3098" max="3098" width="11.7109375" style="304" bestFit="1" customWidth="1"/>
    <col min="3099" max="3099" width="19.7109375" style="304" customWidth="1"/>
    <col min="3100" max="3100" width="11.7109375" style="304" bestFit="1" customWidth="1"/>
    <col min="3101" max="3101" width="19.5703125" style="304" bestFit="1" customWidth="1"/>
    <col min="3102" max="3102" width="9.28515625" style="304" customWidth="1"/>
    <col min="3103" max="3103" width="18.42578125" style="304" bestFit="1" customWidth="1"/>
    <col min="3104" max="3340" width="9.140625" style="304"/>
    <col min="3341" max="3341" width="11.140625" style="304" customWidth="1"/>
    <col min="3342" max="3342" width="47.7109375" style="304" customWidth="1"/>
    <col min="3343" max="3343" width="14.28515625" style="304" customWidth="1"/>
    <col min="3344" max="3344" width="16.42578125" style="304" customWidth="1"/>
    <col min="3345" max="3345" width="5.85546875" style="304" customWidth="1"/>
    <col min="3346" max="3346" width="10.5703125" style="304" bestFit="1" customWidth="1"/>
    <col min="3347" max="3347" width="17.7109375" style="304" bestFit="1" customWidth="1"/>
    <col min="3348" max="3348" width="11.7109375" style="304" bestFit="1" customWidth="1"/>
    <col min="3349" max="3349" width="19" style="304" bestFit="1" customWidth="1"/>
    <col min="3350" max="3350" width="9.28515625" style="304" bestFit="1" customWidth="1"/>
    <col min="3351" max="3351" width="20.140625" style="304" bestFit="1" customWidth="1"/>
    <col min="3352" max="3352" width="9.28515625" style="304" bestFit="1" customWidth="1"/>
    <col min="3353" max="3353" width="19" style="304" bestFit="1" customWidth="1"/>
    <col min="3354" max="3354" width="11.7109375" style="304" bestFit="1" customWidth="1"/>
    <col min="3355" max="3355" width="19.7109375" style="304" customWidth="1"/>
    <col min="3356" max="3356" width="11.7109375" style="304" bestFit="1" customWidth="1"/>
    <col min="3357" max="3357" width="19.5703125" style="304" bestFit="1" customWidth="1"/>
    <col min="3358" max="3358" width="9.28515625" style="304" customWidth="1"/>
    <col min="3359" max="3359" width="18.42578125" style="304" bestFit="1" customWidth="1"/>
    <col min="3360" max="3596" width="9.140625" style="304"/>
    <col min="3597" max="3597" width="11.140625" style="304" customWidth="1"/>
    <col min="3598" max="3598" width="47.7109375" style="304" customWidth="1"/>
    <col min="3599" max="3599" width="14.28515625" style="304" customWidth="1"/>
    <col min="3600" max="3600" width="16.42578125" style="304" customWidth="1"/>
    <col min="3601" max="3601" width="5.85546875" style="304" customWidth="1"/>
    <col min="3602" max="3602" width="10.5703125" style="304" bestFit="1" customWidth="1"/>
    <col min="3603" max="3603" width="17.7109375" style="304" bestFit="1" customWidth="1"/>
    <col min="3604" max="3604" width="11.7109375" style="304" bestFit="1" customWidth="1"/>
    <col min="3605" max="3605" width="19" style="304" bestFit="1" customWidth="1"/>
    <col min="3606" max="3606" width="9.28515625" style="304" bestFit="1" customWidth="1"/>
    <col min="3607" max="3607" width="20.140625" style="304" bestFit="1" customWidth="1"/>
    <col min="3608" max="3608" width="9.28515625" style="304" bestFit="1" customWidth="1"/>
    <col min="3609" max="3609" width="19" style="304" bestFit="1" customWidth="1"/>
    <col min="3610" max="3610" width="11.7109375" style="304" bestFit="1" customWidth="1"/>
    <col min="3611" max="3611" width="19.7109375" style="304" customWidth="1"/>
    <col min="3612" max="3612" width="11.7109375" style="304" bestFit="1" customWidth="1"/>
    <col min="3613" max="3613" width="19.5703125" style="304" bestFit="1" customWidth="1"/>
    <col min="3614" max="3614" width="9.28515625" style="304" customWidth="1"/>
    <col min="3615" max="3615" width="18.42578125" style="304" bestFit="1" customWidth="1"/>
    <col min="3616" max="3852" width="9.140625" style="304"/>
    <col min="3853" max="3853" width="11.140625" style="304" customWidth="1"/>
    <col min="3854" max="3854" width="47.7109375" style="304" customWidth="1"/>
    <col min="3855" max="3855" width="14.28515625" style="304" customWidth="1"/>
    <col min="3856" max="3856" width="16.42578125" style="304" customWidth="1"/>
    <col min="3857" max="3857" width="5.85546875" style="304" customWidth="1"/>
    <col min="3858" max="3858" width="10.5703125" style="304" bestFit="1" customWidth="1"/>
    <col min="3859" max="3859" width="17.7109375" style="304" bestFit="1" customWidth="1"/>
    <col min="3860" max="3860" width="11.7109375" style="304" bestFit="1" customWidth="1"/>
    <col min="3861" max="3861" width="19" style="304" bestFit="1" customWidth="1"/>
    <col min="3862" max="3862" width="9.28515625" style="304" bestFit="1" customWidth="1"/>
    <col min="3863" max="3863" width="20.140625" style="304" bestFit="1" customWidth="1"/>
    <col min="3864" max="3864" width="9.28515625" style="304" bestFit="1" customWidth="1"/>
    <col min="3865" max="3865" width="19" style="304" bestFit="1" customWidth="1"/>
    <col min="3866" max="3866" width="11.7109375" style="304" bestFit="1" customWidth="1"/>
    <col min="3867" max="3867" width="19.7109375" style="304" customWidth="1"/>
    <col min="3868" max="3868" width="11.7109375" style="304" bestFit="1" customWidth="1"/>
    <col min="3869" max="3869" width="19.5703125" style="304" bestFit="1" customWidth="1"/>
    <col min="3870" max="3870" width="9.28515625" style="304" customWidth="1"/>
    <col min="3871" max="3871" width="18.42578125" style="304" bestFit="1" customWidth="1"/>
    <col min="3872" max="4108" width="9.140625" style="304"/>
    <col min="4109" max="4109" width="11.140625" style="304" customWidth="1"/>
    <col min="4110" max="4110" width="47.7109375" style="304" customWidth="1"/>
    <col min="4111" max="4111" width="14.28515625" style="304" customWidth="1"/>
    <col min="4112" max="4112" width="16.42578125" style="304" customWidth="1"/>
    <col min="4113" max="4113" width="5.85546875" style="304" customWidth="1"/>
    <col min="4114" max="4114" width="10.5703125" style="304" bestFit="1" customWidth="1"/>
    <col min="4115" max="4115" width="17.7109375" style="304" bestFit="1" customWidth="1"/>
    <col min="4116" max="4116" width="11.7109375" style="304" bestFit="1" customWidth="1"/>
    <col min="4117" max="4117" width="19" style="304" bestFit="1" customWidth="1"/>
    <col min="4118" max="4118" width="9.28515625" style="304" bestFit="1" customWidth="1"/>
    <col min="4119" max="4119" width="20.140625" style="304" bestFit="1" customWidth="1"/>
    <col min="4120" max="4120" width="9.28515625" style="304" bestFit="1" customWidth="1"/>
    <col min="4121" max="4121" width="19" style="304" bestFit="1" customWidth="1"/>
    <col min="4122" max="4122" width="11.7109375" style="304" bestFit="1" customWidth="1"/>
    <col min="4123" max="4123" width="19.7109375" style="304" customWidth="1"/>
    <col min="4124" max="4124" width="11.7109375" style="304" bestFit="1" customWidth="1"/>
    <col min="4125" max="4125" width="19.5703125" style="304" bestFit="1" customWidth="1"/>
    <col min="4126" max="4126" width="9.28515625" style="304" customWidth="1"/>
    <col min="4127" max="4127" width="18.42578125" style="304" bestFit="1" customWidth="1"/>
    <col min="4128" max="4364" width="9.140625" style="304"/>
    <col min="4365" max="4365" width="11.140625" style="304" customWidth="1"/>
    <col min="4366" max="4366" width="47.7109375" style="304" customWidth="1"/>
    <col min="4367" max="4367" width="14.28515625" style="304" customWidth="1"/>
    <col min="4368" max="4368" width="16.42578125" style="304" customWidth="1"/>
    <col min="4369" max="4369" width="5.85546875" style="304" customWidth="1"/>
    <col min="4370" max="4370" width="10.5703125" style="304" bestFit="1" customWidth="1"/>
    <col min="4371" max="4371" width="17.7109375" style="304" bestFit="1" customWidth="1"/>
    <col min="4372" max="4372" width="11.7109375" style="304" bestFit="1" customWidth="1"/>
    <col min="4373" max="4373" width="19" style="304" bestFit="1" customWidth="1"/>
    <col min="4374" max="4374" width="9.28515625" style="304" bestFit="1" customWidth="1"/>
    <col min="4375" max="4375" width="20.140625" style="304" bestFit="1" customWidth="1"/>
    <col min="4376" max="4376" width="9.28515625" style="304" bestFit="1" customWidth="1"/>
    <col min="4377" max="4377" width="19" style="304" bestFit="1" customWidth="1"/>
    <col min="4378" max="4378" width="11.7109375" style="304" bestFit="1" customWidth="1"/>
    <col min="4379" max="4379" width="19.7109375" style="304" customWidth="1"/>
    <col min="4380" max="4380" width="11.7109375" style="304" bestFit="1" customWidth="1"/>
    <col min="4381" max="4381" width="19.5703125" style="304" bestFit="1" customWidth="1"/>
    <col min="4382" max="4382" width="9.28515625" style="304" customWidth="1"/>
    <col min="4383" max="4383" width="18.42578125" style="304" bestFit="1" customWidth="1"/>
    <col min="4384" max="4620" width="9.140625" style="304"/>
    <col min="4621" max="4621" width="11.140625" style="304" customWidth="1"/>
    <col min="4622" max="4622" width="47.7109375" style="304" customWidth="1"/>
    <col min="4623" max="4623" width="14.28515625" style="304" customWidth="1"/>
    <col min="4624" max="4624" width="16.42578125" style="304" customWidth="1"/>
    <col min="4625" max="4625" width="5.85546875" style="304" customWidth="1"/>
    <col min="4626" max="4626" width="10.5703125" style="304" bestFit="1" customWidth="1"/>
    <col min="4627" max="4627" width="17.7109375" style="304" bestFit="1" customWidth="1"/>
    <col min="4628" max="4628" width="11.7109375" style="304" bestFit="1" customWidth="1"/>
    <col min="4629" max="4629" width="19" style="304" bestFit="1" customWidth="1"/>
    <col min="4630" max="4630" width="9.28515625" style="304" bestFit="1" customWidth="1"/>
    <col min="4631" max="4631" width="20.140625" style="304" bestFit="1" customWidth="1"/>
    <col min="4632" max="4632" width="9.28515625" style="304" bestFit="1" customWidth="1"/>
    <col min="4633" max="4633" width="19" style="304" bestFit="1" customWidth="1"/>
    <col min="4634" max="4634" width="11.7109375" style="304" bestFit="1" customWidth="1"/>
    <col min="4635" max="4635" width="19.7109375" style="304" customWidth="1"/>
    <col min="4636" max="4636" width="11.7109375" style="304" bestFit="1" customWidth="1"/>
    <col min="4637" max="4637" width="19.5703125" style="304" bestFit="1" customWidth="1"/>
    <col min="4638" max="4638" width="9.28515625" style="304" customWidth="1"/>
    <col min="4639" max="4639" width="18.42578125" style="304" bestFit="1" customWidth="1"/>
    <col min="4640" max="4876" width="9.140625" style="304"/>
    <col min="4877" max="4877" width="11.140625" style="304" customWidth="1"/>
    <col min="4878" max="4878" width="47.7109375" style="304" customWidth="1"/>
    <col min="4879" max="4879" width="14.28515625" style="304" customWidth="1"/>
    <col min="4880" max="4880" width="16.42578125" style="304" customWidth="1"/>
    <col min="4881" max="4881" width="5.85546875" style="304" customWidth="1"/>
    <col min="4882" max="4882" width="10.5703125" style="304" bestFit="1" customWidth="1"/>
    <col min="4883" max="4883" width="17.7109375" style="304" bestFit="1" customWidth="1"/>
    <col min="4884" max="4884" width="11.7109375" style="304" bestFit="1" customWidth="1"/>
    <col min="4885" max="4885" width="19" style="304" bestFit="1" customWidth="1"/>
    <col min="4886" max="4886" width="9.28515625" style="304" bestFit="1" customWidth="1"/>
    <col min="4887" max="4887" width="20.140625" style="304" bestFit="1" customWidth="1"/>
    <col min="4888" max="4888" width="9.28515625" style="304" bestFit="1" customWidth="1"/>
    <col min="4889" max="4889" width="19" style="304" bestFit="1" customWidth="1"/>
    <col min="4890" max="4890" width="11.7109375" style="304" bestFit="1" customWidth="1"/>
    <col min="4891" max="4891" width="19.7109375" style="304" customWidth="1"/>
    <col min="4892" max="4892" width="11.7109375" style="304" bestFit="1" customWidth="1"/>
    <col min="4893" max="4893" width="19.5703125" style="304" bestFit="1" customWidth="1"/>
    <col min="4894" max="4894" width="9.28515625" style="304" customWidth="1"/>
    <col min="4895" max="4895" width="18.42578125" style="304" bestFit="1" customWidth="1"/>
    <col min="4896" max="5132" width="9.140625" style="304"/>
    <col min="5133" max="5133" width="11.140625" style="304" customWidth="1"/>
    <col min="5134" max="5134" width="47.7109375" style="304" customWidth="1"/>
    <col min="5135" max="5135" width="14.28515625" style="304" customWidth="1"/>
    <col min="5136" max="5136" width="16.42578125" style="304" customWidth="1"/>
    <col min="5137" max="5137" width="5.85546875" style="304" customWidth="1"/>
    <col min="5138" max="5138" width="10.5703125" style="304" bestFit="1" customWidth="1"/>
    <col min="5139" max="5139" width="17.7109375" style="304" bestFit="1" customWidth="1"/>
    <col min="5140" max="5140" width="11.7109375" style="304" bestFit="1" customWidth="1"/>
    <col min="5141" max="5141" width="19" style="304" bestFit="1" customWidth="1"/>
    <col min="5142" max="5142" width="9.28515625" style="304" bestFit="1" customWidth="1"/>
    <col min="5143" max="5143" width="20.140625" style="304" bestFit="1" customWidth="1"/>
    <col min="5144" max="5144" width="9.28515625" style="304" bestFit="1" customWidth="1"/>
    <col min="5145" max="5145" width="19" style="304" bestFit="1" customWidth="1"/>
    <col min="5146" max="5146" width="11.7109375" style="304" bestFit="1" customWidth="1"/>
    <col min="5147" max="5147" width="19.7109375" style="304" customWidth="1"/>
    <col min="5148" max="5148" width="11.7109375" style="304" bestFit="1" customWidth="1"/>
    <col min="5149" max="5149" width="19.5703125" style="304" bestFit="1" customWidth="1"/>
    <col min="5150" max="5150" width="9.28515625" style="304" customWidth="1"/>
    <col min="5151" max="5151" width="18.42578125" style="304" bestFit="1" customWidth="1"/>
    <col min="5152" max="5388" width="9.140625" style="304"/>
    <col min="5389" max="5389" width="11.140625" style="304" customWidth="1"/>
    <col min="5390" max="5390" width="47.7109375" style="304" customWidth="1"/>
    <col min="5391" max="5391" width="14.28515625" style="304" customWidth="1"/>
    <col min="5392" max="5392" width="16.42578125" style="304" customWidth="1"/>
    <col min="5393" max="5393" width="5.85546875" style="304" customWidth="1"/>
    <col min="5394" max="5394" width="10.5703125" style="304" bestFit="1" customWidth="1"/>
    <col min="5395" max="5395" width="17.7109375" style="304" bestFit="1" customWidth="1"/>
    <col min="5396" max="5396" width="11.7109375" style="304" bestFit="1" customWidth="1"/>
    <col min="5397" max="5397" width="19" style="304" bestFit="1" customWidth="1"/>
    <col min="5398" max="5398" width="9.28515625" style="304" bestFit="1" customWidth="1"/>
    <col min="5399" max="5399" width="20.140625" style="304" bestFit="1" customWidth="1"/>
    <col min="5400" max="5400" width="9.28515625" style="304" bestFit="1" customWidth="1"/>
    <col min="5401" max="5401" width="19" style="304" bestFit="1" customWidth="1"/>
    <col min="5402" max="5402" width="11.7109375" style="304" bestFit="1" customWidth="1"/>
    <col min="5403" max="5403" width="19.7109375" style="304" customWidth="1"/>
    <col min="5404" max="5404" width="11.7109375" style="304" bestFit="1" customWidth="1"/>
    <col min="5405" max="5405" width="19.5703125" style="304" bestFit="1" customWidth="1"/>
    <col min="5406" max="5406" width="9.28515625" style="304" customWidth="1"/>
    <col min="5407" max="5407" width="18.42578125" style="304" bestFit="1" customWidth="1"/>
    <col min="5408" max="5644" width="9.140625" style="304"/>
    <col min="5645" max="5645" width="11.140625" style="304" customWidth="1"/>
    <col min="5646" max="5646" width="47.7109375" style="304" customWidth="1"/>
    <col min="5647" max="5647" width="14.28515625" style="304" customWidth="1"/>
    <col min="5648" max="5648" width="16.42578125" style="304" customWidth="1"/>
    <col min="5649" max="5649" width="5.85546875" style="304" customWidth="1"/>
    <col min="5650" max="5650" width="10.5703125" style="304" bestFit="1" customWidth="1"/>
    <col min="5651" max="5651" width="17.7109375" style="304" bestFit="1" customWidth="1"/>
    <col min="5652" max="5652" width="11.7109375" style="304" bestFit="1" customWidth="1"/>
    <col min="5653" max="5653" width="19" style="304" bestFit="1" customWidth="1"/>
    <col min="5654" max="5654" width="9.28515625" style="304" bestFit="1" customWidth="1"/>
    <col min="5655" max="5655" width="20.140625" style="304" bestFit="1" customWidth="1"/>
    <col min="5656" max="5656" width="9.28515625" style="304" bestFit="1" customWidth="1"/>
    <col min="5657" max="5657" width="19" style="304" bestFit="1" customWidth="1"/>
    <col min="5658" max="5658" width="11.7109375" style="304" bestFit="1" customWidth="1"/>
    <col min="5659" max="5659" width="19.7109375" style="304" customWidth="1"/>
    <col min="5660" max="5660" width="11.7109375" style="304" bestFit="1" customWidth="1"/>
    <col min="5661" max="5661" width="19.5703125" style="304" bestFit="1" customWidth="1"/>
    <col min="5662" max="5662" width="9.28515625" style="304" customWidth="1"/>
    <col min="5663" max="5663" width="18.42578125" style="304" bestFit="1" customWidth="1"/>
    <col min="5664" max="5900" width="9.140625" style="304"/>
    <col min="5901" max="5901" width="11.140625" style="304" customWidth="1"/>
    <col min="5902" max="5902" width="47.7109375" style="304" customWidth="1"/>
    <col min="5903" max="5903" width="14.28515625" style="304" customWidth="1"/>
    <col min="5904" max="5904" width="16.42578125" style="304" customWidth="1"/>
    <col min="5905" max="5905" width="5.85546875" style="304" customWidth="1"/>
    <col min="5906" max="5906" width="10.5703125" style="304" bestFit="1" customWidth="1"/>
    <col min="5907" max="5907" width="17.7109375" style="304" bestFit="1" customWidth="1"/>
    <col min="5908" max="5908" width="11.7109375" style="304" bestFit="1" customWidth="1"/>
    <col min="5909" max="5909" width="19" style="304" bestFit="1" customWidth="1"/>
    <col min="5910" max="5910" width="9.28515625" style="304" bestFit="1" customWidth="1"/>
    <col min="5911" max="5911" width="20.140625" style="304" bestFit="1" customWidth="1"/>
    <col min="5912" max="5912" width="9.28515625" style="304" bestFit="1" customWidth="1"/>
    <col min="5913" max="5913" width="19" style="304" bestFit="1" customWidth="1"/>
    <col min="5914" max="5914" width="11.7109375" style="304" bestFit="1" customWidth="1"/>
    <col min="5915" max="5915" width="19.7109375" style="304" customWidth="1"/>
    <col min="5916" max="5916" width="11.7109375" style="304" bestFit="1" customWidth="1"/>
    <col min="5917" max="5917" width="19.5703125" style="304" bestFit="1" customWidth="1"/>
    <col min="5918" max="5918" width="9.28515625" style="304" customWidth="1"/>
    <col min="5919" max="5919" width="18.42578125" style="304" bestFit="1" customWidth="1"/>
    <col min="5920" max="6156" width="9.140625" style="304"/>
    <col min="6157" max="6157" width="11.140625" style="304" customWidth="1"/>
    <col min="6158" max="6158" width="47.7109375" style="304" customWidth="1"/>
    <col min="6159" max="6159" width="14.28515625" style="304" customWidth="1"/>
    <col min="6160" max="6160" width="16.42578125" style="304" customWidth="1"/>
    <col min="6161" max="6161" width="5.85546875" style="304" customWidth="1"/>
    <col min="6162" max="6162" width="10.5703125" style="304" bestFit="1" customWidth="1"/>
    <col min="6163" max="6163" width="17.7109375" style="304" bestFit="1" customWidth="1"/>
    <col min="6164" max="6164" width="11.7109375" style="304" bestFit="1" customWidth="1"/>
    <col min="6165" max="6165" width="19" style="304" bestFit="1" customWidth="1"/>
    <col min="6166" max="6166" width="9.28515625" style="304" bestFit="1" customWidth="1"/>
    <col min="6167" max="6167" width="20.140625" style="304" bestFit="1" customWidth="1"/>
    <col min="6168" max="6168" width="9.28515625" style="304" bestFit="1" customWidth="1"/>
    <col min="6169" max="6169" width="19" style="304" bestFit="1" customWidth="1"/>
    <col min="6170" max="6170" width="11.7109375" style="304" bestFit="1" customWidth="1"/>
    <col min="6171" max="6171" width="19.7109375" style="304" customWidth="1"/>
    <col min="6172" max="6172" width="11.7109375" style="304" bestFit="1" customWidth="1"/>
    <col min="6173" max="6173" width="19.5703125" style="304" bestFit="1" customWidth="1"/>
    <col min="6174" max="6174" width="9.28515625" style="304" customWidth="1"/>
    <col min="6175" max="6175" width="18.42578125" style="304" bestFit="1" customWidth="1"/>
    <col min="6176" max="6412" width="9.140625" style="304"/>
    <col min="6413" max="6413" width="11.140625" style="304" customWidth="1"/>
    <col min="6414" max="6414" width="47.7109375" style="304" customWidth="1"/>
    <col min="6415" max="6415" width="14.28515625" style="304" customWidth="1"/>
    <col min="6416" max="6416" width="16.42578125" style="304" customWidth="1"/>
    <col min="6417" max="6417" width="5.85546875" style="304" customWidth="1"/>
    <col min="6418" max="6418" width="10.5703125" style="304" bestFit="1" customWidth="1"/>
    <col min="6419" max="6419" width="17.7109375" style="304" bestFit="1" customWidth="1"/>
    <col min="6420" max="6420" width="11.7109375" style="304" bestFit="1" customWidth="1"/>
    <col min="6421" max="6421" width="19" style="304" bestFit="1" customWidth="1"/>
    <col min="6422" max="6422" width="9.28515625" style="304" bestFit="1" customWidth="1"/>
    <col min="6423" max="6423" width="20.140625" style="304" bestFit="1" customWidth="1"/>
    <col min="6424" max="6424" width="9.28515625" style="304" bestFit="1" customWidth="1"/>
    <col min="6425" max="6425" width="19" style="304" bestFit="1" customWidth="1"/>
    <col min="6426" max="6426" width="11.7109375" style="304" bestFit="1" customWidth="1"/>
    <col min="6427" max="6427" width="19.7109375" style="304" customWidth="1"/>
    <col min="6428" max="6428" width="11.7109375" style="304" bestFit="1" customWidth="1"/>
    <col min="6429" max="6429" width="19.5703125" style="304" bestFit="1" customWidth="1"/>
    <col min="6430" max="6430" width="9.28515625" style="304" customWidth="1"/>
    <col min="6431" max="6431" width="18.42578125" style="304" bestFit="1" customWidth="1"/>
    <col min="6432" max="6668" width="9.140625" style="304"/>
    <col min="6669" max="6669" width="11.140625" style="304" customWidth="1"/>
    <col min="6670" max="6670" width="47.7109375" style="304" customWidth="1"/>
    <col min="6671" max="6671" width="14.28515625" style="304" customWidth="1"/>
    <col min="6672" max="6672" width="16.42578125" style="304" customWidth="1"/>
    <col min="6673" max="6673" width="5.85546875" style="304" customWidth="1"/>
    <col min="6674" max="6674" width="10.5703125" style="304" bestFit="1" customWidth="1"/>
    <col min="6675" max="6675" width="17.7109375" style="304" bestFit="1" customWidth="1"/>
    <col min="6676" max="6676" width="11.7109375" style="304" bestFit="1" customWidth="1"/>
    <col min="6677" max="6677" width="19" style="304" bestFit="1" customWidth="1"/>
    <col min="6678" max="6678" width="9.28515625" style="304" bestFit="1" customWidth="1"/>
    <col min="6679" max="6679" width="20.140625" style="304" bestFit="1" customWidth="1"/>
    <col min="6680" max="6680" width="9.28515625" style="304" bestFit="1" customWidth="1"/>
    <col min="6681" max="6681" width="19" style="304" bestFit="1" customWidth="1"/>
    <col min="6682" max="6682" width="11.7109375" style="304" bestFit="1" customWidth="1"/>
    <col min="6683" max="6683" width="19.7109375" style="304" customWidth="1"/>
    <col min="6684" max="6684" width="11.7109375" style="304" bestFit="1" customWidth="1"/>
    <col min="6685" max="6685" width="19.5703125" style="304" bestFit="1" customWidth="1"/>
    <col min="6686" max="6686" width="9.28515625" style="304" customWidth="1"/>
    <col min="6687" max="6687" width="18.42578125" style="304" bestFit="1" customWidth="1"/>
    <col min="6688" max="6924" width="9.140625" style="304"/>
    <col min="6925" max="6925" width="11.140625" style="304" customWidth="1"/>
    <col min="6926" max="6926" width="47.7109375" style="304" customWidth="1"/>
    <col min="6927" max="6927" width="14.28515625" style="304" customWidth="1"/>
    <col min="6928" max="6928" width="16.42578125" style="304" customWidth="1"/>
    <col min="6929" max="6929" width="5.85546875" style="304" customWidth="1"/>
    <col min="6930" max="6930" width="10.5703125" style="304" bestFit="1" customWidth="1"/>
    <col min="6931" max="6931" width="17.7109375" style="304" bestFit="1" customWidth="1"/>
    <col min="6932" max="6932" width="11.7109375" style="304" bestFit="1" customWidth="1"/>
    <col min="6933" max="6933" width="19" style="304" bestFit="1" customWidth="1"/>
    <col min="6934" max="6934" width="9.28515625" style="304" bestFit="1" customWidth="1"/>
    <col min="6935" max="6935" width="20.140625" style="304" bestFit="1" customWidth="1"/>
    <col min="6936" max="6936" width="9.28515625" style="304" bestFit="1" customWidth="1"/>
    <col min="6937" max="6937" width="19" style="304" bestFit="1" customWidth="1"/>
    <col min="6938" max="6938" width="11.7109375" style="304" bestFit="1" customWidth="1"/>
    <col min="6939" max="6939" width="19.7109375" style="304" customWidth="1"/>
    <col min="6940" max="6940" width="11.7109375" style="304" bestFit="1" customWidth="1"/>
    <col min="6941" max="6941" width="19.5703125" style="304" bestFit="1" customWidth="1"/>
    <col min="6942" max="6942" width="9.28515625" style="304" customWidth="1"/>
    <col min="6943" max="6943" width="18.42578125" style="304" bestFit="1" customWidth="1"/>
    <col min="6944" max="7180" width="9.140625" style="304"/>
    <col min="7181" max="7181" width="11.140625" style="304" customWidth="1"/>
    <col min="7182" max="7182" width="47.7109375" style="304" customWidth="1"/>
    <col min="7183" max="7183" width="14.28515625" style="304" customWidth="1"/>
    <col min="7184" max="7184" width="16.42578125" style="304" customWidth="1"/>
    <col min="7185" max="7185" width="5.85546875" style="304" customWidth="1"/>
    <col min="7186" max="7186" width="10.5703125" style="304" bestFit="1" customWidth="1"/>
    <col min="7187" max="7187" width="17.7109375" style="304" bestFit="1" customWidth="1"/>
    <col min="7188" max="7188" width="11.7109375" style="304" bestFit="1" customWidth="1"/>
    <col min="7189" max="7189" width="19" style="304" bestFit="1" customWidth="1"/>
    <col min="7190" max="7190" width="9.28515625" style="304" bestFit="1" customWidth="1"/>
    <col min="7191" max="7191" width="20.140625" style="304" bestFit="1" customWidth="1"/>
    <col min="7192" max="7192" width="9.28515625" style="304" bestFit="1" customWidth="1"/>
    <col min="7193" max="7193" width="19" style="304" bestFit="1" customWidth="1"/>
    <col min="7194" max="7194" width="11.7109375" style="304" bestFit="1" customWidth="1"/>
    <col min="7195" max="7195" width="19.7109375" style="304" customWidth="1"/>
    <col min="7196" max="7196" width="11.7109375" style="304" bestFit="1" customWidth="1"/>
    <col min="7197" max="7197" width="19.5703125" style="304" bestFit="1" customWidth="1"/>
    <col min="7198" max="7198" width="9.28515625" style="304" customWidth="1"/>
    <col min="7199" max="7199" width="18.42578125" style="304" bestFit="1" customWidth="1"/>
    <col min="7200" max="7436" width="9.140625" style="304"/>
    <col min="7437" max="7437" width="11.140625" style="304" customWidth="1"/>
    <col min="7438" max="7438" width="47.7109375" style="304" customWidth="1"/>
    <col min="7439" max="7439" width="14.28515625" style="304" customWidth="1"/>
    <col min="7440" max="7440" width="16.42578125" style="304" customWidth="1"/>
    <col min="7441" max="7441" width="5.85546875" style="304" customWidth="1"/>
    <col min="7442" max="7442" width="10.5703125" style="304" bestFit="1" customWidth="1"/>
    <col min="7443" max="7443" width="17.7109375" style="304" bestFit="1" customWidth="1"/>
    <col min="7444" max="7444" width="11.7109375" style="304" bestFit="1" customWidth="1"/>
    <col min="7445" max="7445" width="19" style="304" bestFit="1" customWidth="1"/>
    <col min="7446" max="7446" width="9.28515625" style="304" bestFit="1" customWidth="1"/>
    <col min="7447" max="7447" width="20.140625" style="304" bestFit="1" customWidth="1"/>
    <col min="7448" max="7448" width="9.28515625" style="304" bestFit="1" customWidth="1"/>
    <col min="7449" max="7449" width="19" style="304" bestFit="1" customWidth="1"/>
    <col min="7450" max="7450" width="11.7109375" style="304" bestFit="1" customWidth="1"/>
    <col min="7451" max="7451" width="19.7109375" style="304" customWidth="1"/>
    <col min="7452" max="7452" width="11.7109375" style="304" bestFit="1" customWidth="1"/>
    <col min="7453" max="7453" width="19.5703125" style="304" bestFit="1" customWidth="1"/>
    <col min="7454" max="7454" width="9.28515625" style="304" customWidth="1"/>
    <col min="7455" max="7455" width="18.42578125" style="304" bestFit="1" customWidth="1"/>
    <col min="7456" max="7692" width="9.140625" style="304"/>
    <col min="7693" max="7693" width="11.140625" style="304" customWidth="1"/>
    <col min="7694" max="7694" width="47.7109375" style="304" customWidth="1"/>
    <col min="7695" max="7695" width="14.28515625" style="304" customWidth="1"/>
    <col min="7696" max="7696" width="16.42578125" style="304" customWidth="1"/>
    <col min="7697" max="7697" width="5.85546875" style="304" customWidth="1"/>
    <col min="7698" max="7698" width="10.5703125" style="304" bestFit="1" customWidth="1"/>
    <col min="7699" max="7699" width="17.7109375" style="304" bestFit="1" customWidth="1"/>
    <col min="7700" max="7700" width="11.7109375" style="304" bestFit="1" customWidth="1"/>
    <col min="7701" max="7701" width="19" style="304" bestFit="1" customWidth="1"/>
    <col min="7702" max="7702" width="9.28515625" style="304" bestFit="1" customWidth="1"/>
    <col min="7703" max="7703" width="20.140625" style="304" bestFit="1" customWidth="1"/>
    <col min="7704" max="7704" width="9.28515625" style="304" bestFit="1" customWidth="1"/>
    <col min="7705" max="7705" width="19" style="304" bestFit="1" customWidth="1"/>
    <col min="7706" max="7706" width="11.7109375" style="304" bestFit="1" customWidth="1"/>
    <col min="7707" max="7707" width="19.7109375" style="304" customWidth="1"/>
    <col min="7708" max="7708" width="11.7109375" style="304" bestFit="1" customWidth="1"/>
    <col min="7709" max="7709" width="19.5703125" style="304" bestFit="1" customWidth="1"/>
    <col min="7710" max="7710" width="9.28515625" style="304" customWidth="1"/>
    <col min="7711" max="7711" width="18.42578125" style="304" bestFit="1" customWidth="1"/>
    <col min="7712" max="7948" width="9.140625" style="304"/>
    <col min="7949" max="7949" width="11.140625" style="304" customWidth="1"/>
    <col min="7950" max="7950" width="47.7109375" style="304" customWidth="1"/>
    <col min="7951" max="7951" width="14.28515625" style="304" customWidth="1"/>
    <col min="7952" max="7952" width="16.42578125" style="304" customWidth="1"/>
    <col min="7953" max="7953" width="5.85546875" style="304" customWidth="1"/>
    <col min="7954" max="7954" width="10.5703125" style="304" bestFit="1" customWidth="1"/>
    <col min="7955" max="7955" width="17.7109375" style="304" bestFit="1" customWidth="1"/>
    <col min="7956" max="7956" width="11.7109375" style="304" bestFit="1" customWidth="1"/>
    <col min="7957" max="7957" width="19" style="304" bestFit="1" customWidth="1"/>
    <col min="7958" max="7958" width="9.28515625" style="304" bestFit="1" customWidth="1"/>
    <col min="7959" max="7959" width="20.140625" style="304" bestFit="1" customWidth="1"/>
    <col min="7960" max="7960" width="9.28515625" style="304" bestFit="1" customWidth="1"/>
    <col min="7961" max="7961" width="19" style="304" bestFit="1" customWidth="1"/>
    <col min="7962" max="7962" width="11.7109375" style="304" bestFit="1" customWidth="1"/>
    <col min="7963" max="7963" width="19.7109375" style="304" customWidth="1"/>
    <col min="7964" max="7964" width="11.7109375" style="304" bestFit="1" customWidth="1"/>
    <col min="7965" max="7965" width="19.5703125" style="304" bestFit="1" customWidth="1"/>
    <col min="7966" max="7966" width="9.28515625" style="304" customWidth="1"/>
    <col min="7967" max="7967" width="18.42578125" style="304" bestFit="1" customWidth="1"/>
    <col min="7968" max="8204" width="9.140625" style="304"/>
    <col min="8205" max="8205" width="11.140625" style="304" customWidth="1"/>
    <col min="8206" max="8206" width="47.7109375" style="304" customWidth="1"/>
    <col min="8207" max="8207" width="14.28515625" style="304" customWidth="1"/>
    <col min="8208" max="8208" width="16.42578125" style="304" customWidth="1"/>
    <col min="8209" max="8209" width="5.85546875" style="304" customWidth="1"/>
    <col min="8210" max="8210" width="10.5703125" style="304" bestFit="1" customWidth="1"/>
    <col min="8211" max="8211" width="17.7109375" style="304" bestFit="1" customWidth="1"/>
    <col min="8212" max="8212" width="11.7109375" style="304" bestFit="1" customWidth="1"/>
    <col min="8213" max="8213" width="19" style="304" bestFit="1" customWidth="1"/>
    <col min="8214" max="8214" width="9.28515625" style="304" bestFit="1" customWidth="1"/>
    <col min="8215" max="8215" width="20.140625" style="304" bestFit="1" customWidth="1"/>
    <col min="8216" max="8216" width="9.28515625" style="304" bestFit="1" customWidth="1"/>
    <col min="8217" max="8217" width="19" style="304" bestFit="1" customWidth="1"/>
    <col min="8218" max="8218" width="11.7109375" style="304" bestFit="1" customWidth="1"/>
    <col min="8219" max="8219" width="19.7109375" style="304" customWidth="1"/>
    <col min="8220" max="8220" width="11.7109375" style="304" bestFit="1" customWidth="1"/>
    <col min="8221" max="8221" width="19.5703125" style="304" bestFit="1" customWidth="1"/>
    <col min="8222" max="8222" width="9.28515625" style="304" customWidth="1"/>
    <col min="8223" max="8223" width="18.42578125" style="304" bestFit="1" customWidth="1"/>
    <col min="8224" max="8460" width="9.140625" style="304"/>
    <col min="8461" max="8461" width="11.140625" style="304" customWidth="1"/>
    <col min="8462" max="8462" width="47.7109375" style="304" customWidth="1"/>
    <col min="8463" max="8463" width="14.28515625" style="304" customWidth="1"/>
    <col min="8464" max="8464" width="16.42578125" style="304" customWidth="1"/>
    <col min="8465" max="8465" width="5.85546875" style="304" customWidth="1"/>
    <col min="8466" max="8466" width="10.5703125" style="304" bestFit="1" customWidth="1"/>
    <col min="8467" max="8467" width="17.7109375" style="304" bestFit="1" customWidth="1"/>
    <col min="8468" max="8468" width="11.7109375" style="304" bestFit="1" customWidth="1"/>
    <col min="8469" max="8469" width="19" style="304" bestFit="1" customWidth="1"/>
    <col min="8470" max="8470" width="9.28515625" style="304" bestFit="1" customWidth="1"/>
    <col min="8471" max="8471" width="20.140625" style="304" bestFit="1" customWidth="1"/>
    <col min="8472" max="8472" width="9.28515625" style="304" bestFit="1" customWidth="1"/>
    <col min="8473" max="8473" width="19" style="304" bestFit="1" customWidth="1"/>
    <col min="8474" max="8474" width="11.7109375" style="304" bestFit="1" customWidth="1"/>
    <col min="8475" max="8475" width="19.7109375" style="304" customWidth="1"/>
    <col min="8476" max="8476" width="11.7109375" style="304" bestFit="1" customWidth="1"/>
    <col min="8477" max="8477" width="19.5703125" style="304" bestFit="1" customWidth="1"/>
    <col min="8478" max="8478" width="9.28515625" style="304" customWidth="1"/>
    <col min="8479" max="8479" width="18.42578125" style="304" bestFit="1" customWidth="1"/>
    <col min="8480" max="8716" width="9.140625" style="304"/>
    <col min="8717" max="8717" width="11.140625" style="304" customWidth="1"/>
    <col min="8718" max="8718" width="47.7109375" style="304" customWidth="1"/>
    <col min="8719" max="8719" width="14.28515625" style="304" customWidth="1"/>
    <col min="8720" max="8720" width="16.42578125" style="304" customWidth="1"/>
    <col min="8721" max="8721" width="5.85546875" style="304" customWidth="1"/>
    <col min="8722" max="8722" width="10.5703125" style="304" bestFit="1" customWidth="1"/>
    <col min="8723" max="8723" width="17.7109375" style="304" bestFit="1" customWidth="1"/>
    <col min="8724" max="8724" width="11.7109375" style="304" bestFit="1" customWidth="1"/>
    <col min="8725" max="8725" width="19" style="304" bestFit="1" customWidth="1"/>
    <col min="8726" max="8726" width="9.28515625" style="304" bestFit="1" customWidth="1"/>
    <col min="8727" max="8727" width="20.140625" style="304" bestFit="1" customWidth="1"/>
    <col min="8728" max="8728" width="9.28515625" style="304" bestFit="1" customWidth="1"/>
    <col min="8729" max="8729" width="19" style="304" bestFit="1" customWidth="1"/>
    <col min="8730" max="8730" width="11.7109375" style="304" bestFit="1" customWidth="1"/>
    <col min="8731" max="8731" width="19.7109375" style="304" customWidth="1"/>
    <col min="8732" max="8732" width="11.7109375" style="304" bestFit="1" customWidth="1"/>
    <col min="8733" max="8733" width="19.5703125" style="304" bestFit="1" customWidth="1"/>
    <col min="8734" max="8734" width="9.28515625" style="304" customWidth="1"/>
    <col min="8735" max="8735" width="18.42578125" style="304" bestFit="1" customWidth="1"/>
    <col min="8736" max="8972" width="9.140625" style="304"/>
    <col min="8973" max="8973" width="11.140625" style="304" customWidth="1"/>
    <col min="8974" max="8974" width="47.7109375" style="304" customWidth="1"/>
    <col min="8975" max="8975" width="14.28515625" style="304" customWidth="1"/>
    <col min="8976" max="8976" width="16.42578125" style="304" customWidth="1"/>
    <col min="8977" max="8977" width="5.85546875" style="304" customWidth="1"/>
    <col min="8978" max="8978" width="10.5703125" style="304" bestFit="1" customWidth="1"/>
    <col min="8979" max="8979" width="17.7109375" style="304" bestFit="1" customWidth="1"/>
    <col min="8980" max="8980" width="11.7109375" style="304" bestFit="1" customWidth="1"/>
    <col min="8981" max="8981" width="19" style="304" bestFit="1" customWidth="1"/>
    <col min="8982" max="8982" width="9.28515625" style="304" bestFit="1" customWidth="1"/>
    <col min="8983" max="8983" width="20.140625" style="304" bestFit="1" customWidth="1"/>
    <col min="8984" max="8984" width="9.28515625" style="304" bestFit="1" customWidth="1"/>
    <col min="8985" max="8985" width="19" style="304" bestFit="1" customWidth="1"/>
    <col min="8986" max="8986" width="11.7109375" style="304" bestFit="1" customWidth="1"/>
    <col min="8987" max="8987" width="19.7109375" style="304" customWidth="1"/>
    <col min="8988" max="8988" width="11.7109375" style="304" bestFit="1" customWidth="1"/>
    <col min="8989" max="8989" width="19.5703125" style="304" bestFit="1" customWidth="1"/>
    <col min="8990" max="8990" width="9.28515625" style="304" customWidth="1"/>
    <col min="8991" max="8991" width="18.42578125" style="304" bestFit="1" customWidth="1"/>
    <col min="8992" max="9228" width="9.140625" style="304"/>
    <col min="9229" max="9229" width="11.140625" style="304" customWidth="1"/>
    <col min="9230" max="9230" width="47.7109375" style="304" customWidth="1"/>
    <col min="9231" max="9231" width="14.28515625" style="304" customWidth="1"/>
    <col min="9232" max="9232" width="16.42578125" style="304" customWidth="1"/>
    <col min="9233" max="9233" width="5.85546875" style="304" customWidth="1"/>
    <col min="9234" max="9234" width="10.5703125" style="304" bestFit="1" customWidth="1"/>
    <col min="9235" max="9235" width="17.7109375" style="304" bestFit="1" customWidth="1"/>
    <col min="9236" max="9236" width="11.7109375" style="304" bestFit="1" customWidth="1"/>
    <col min="9237" max="9237" width="19" style="304" bestFit="1" customWidth="1"/>
    <col min="9238" max="9238" width="9.28515625" style="304" bestFit="1" customWidth="1"/>
    <col min="9239" max="9239" width="20.140625" style="304" bestFit="1" customWidth="1"/>
    <col min="9240" max="9240" width="9.28515625" style="304" bestFit="1" customWidth="1"/>
    <col min="9241" max="9241" width="19" style="304" bestFit="1" customWidth="1"/>
    <col min="9242" max="9242" width="11.7109375" style="304" bestFit="1" customWidth="1"/>
    <col min="9243" max="9243" width="19.7109375" style="304" customWidth="1"/>
    <col min="9244" max="9244" width="11.7109375" style="304" bestFit="1" customWidth="1"/>
    <col min="9245" max="9245" width="19.5703125" style="304" bestFit="1" customWidth="1"/>
    <col min="9246" max="9246" width="9.28515625" style="304" customWidth="1"/>
    <col min="9247" max="9247" width="18.42578125" style="304" bestFit="1" customWidth="1"/>
    <col min="9248" max="9484" width="9.140625" style="304"/>
    <col min="9485" max="9485" width="11.140625" style="304" customWidth="1"/>
    <col min="9486" max="9486" width="47.7109375" style="304" customWidth="1"/>
    <col min="9487" max="9487" width="14.28515625" style="304" customWidth="1"/>
    <col min="9488" max="9488" width="16.42578125" style="304" customWidth="1"/>
    <col min="9489" max="9489" width="5.85546875" style="304" customWidth="1"/>
    <col min="9490" max="9490" width="10.5703125" style="304" bestFit="1" customWidth="1"/>
    <col min="9491" max="9491" width="17.7109375" style="304" bestFit="1" customWidth="1"/>
    <col min="9492" max="9492" width="11.7109375" style="304" bestFit="1" customWidth="1"/>
    <col min="9493" max="9493" width="19" style="304" bestFit="1" customWidth="1"/>
    <col min="9494" max="9494" width="9.28515625" style="304" bestFit="1" customWidth="1"/>
    <col min="9495" max="9495" width="20.140625" style="304" bestFit="1" customWidth="1"/>
    <col min="9496" max="9496" width="9.28515625" style="304" bestFit="1" customWidth="1"/>
    <col min="9497" max="9497" width="19" style="304" bestFit="1" customWidth="1"/>
    <col min="9498" max="9498" width="11.7109375" style="304" bestFit="1" customWidth="1"/>
    <col min="9499" max="9499" width="19.7109375" style="304" customWidth="1"/>
    <col min="9500" max="9500" width="11.7109375" style="304" bestFit="1" customWidth="1"/>
    <col min="9501" max="9501" width="19.5703125" style="304" bestFit="1" customWidth="1"/>
    <col min="9502" max="9502" width="9.28515625" style="304" customWidth="1"/>
    <col min="9503" max="9503" width="18.42578125" style="304" bestFit="1" customWidth="1"/>
    <col min="9504" max="9740" width="9.140625" style="304"/>
    <col min="9741" max="9741" width="11.140625" style="304" customWidth="1"/>
    <col min="9742" max="9742" width="47.7109375" style="304" customWidth="1"/>
    <col min="9743" max="9743" width="14.28515625" style="304" customWidth="1"/>
    <col min="9744" max="9744" width="16.42578125" style="304" customWidth="1"/>
    <col min="9745" max="9745" width="5.85546875" style="304" customWidth="1"/>
    <col min="9746" max="9746" width="10.5703125" style="304" bestFit="1" customWidth="1"/>
    <col min="9747" max="9747" width="17.7109375" style="304" bestFit="1" customWidth="1"/>
    <col min="9748" max="9748" width="11.7109375" style="304" bestFit="1" customWidth="1"/>
    <col min="9749" max="9749" width="19" style="304" bestFit="1" customWidth="1"/>
    <col min="9750" max="9750" width="9.28515625" style="304" bestFit="1" customWidth="1"/>
    <col min="9751" max="9751" width="20.140625" style="304" bestFit="1" customWidth="1"/>
    <col min="9752" max="9752" width="9.28515625" style="304" bestFit="1" customWidth="1"/>
    <col min="9753" max="9753" width="19" style="304" bestFit="1" customWidth="1"/>
    <col min="9754" max="9754" width="11.7109375" style="304" bestFit="1" customWidth="1"/>
    <col min="9755" max="9755" width="19.7109375" style="304" customWidth="1"/>
    <col min="9756" max="9756" width="11.7109375" style="304" bestFit="1" customWidth="1"/>
    <col min="9757" max="9757" width="19.5703125" style="304" bestFit="1" customWidth="1"/>
    <col min="9758" max="9758" width="9.28515625" style="304" customWidth="1"/>
    <col min="9759" max="9759" width="18.42578125" style="304" bestFit="1" customWidth="1"/>
    <col min="9760" max="9996" width="9.140625" style="304"/>
    <col min="9997" max="9997" width="11.140625" style="304" customWidth="1"/>
    <col min="9998" max="9998" width="47.7109375" style="304" customWidth="1"/>
    <col min="9999" max="9999" width="14.28515625" style="304" customWidth="1"/>
    <col min="10000" max="10000" width="16.42578125" style="304" customWidth="1"/>
    <col min="10001" max="10001" width="5.85546875" style="304" customWidth="1"/>
    <col min="10002" max="10002" width="10.5703125" style="304" bestFit="1" customWidth="1"/>
    <col min="10003" max="10003" width="17.7109375" style="304" bestFit="1" customWidth="1"/>
    <col min="10004" max="10004" width="11.7109375" style="304" bestFit="1" customWidth="1"/>
    <col min="10005" max="10005" width="19" style="304" bestFit="1" customWidth="1"/>
    <col min="10006" max="10006" width="9.28515625" style="304" bestFit="1" customWidth="1"/>
    <col min="10007" max="10007" width="20.140625" style="304" bestFit="1" customWidth="1"/>
    <col min="10008" max="10008" width="9.28515625" style="304" bestFit="1" customWidth="1"/>
    <col min="10009" max="10009" width="19" style="304" bestFit="1" customWidth="1"/>
    <col min="10010" max="10010" width="11.7109375" style="304" bestFit="1" customWidth="1"/>
    <col min="10011" max="10011" width="19.7109375" style="304" customWidth="1"/>
    <col min="10012" max="10012" width="11.7109375" style="304" bestFit="1" customWidth="1"/>
    <col min="10013" max="10013" width="19.5703125" style="304" bestFit="1" customWidth="1"/>
    <col min="10014" max="10014" width="9.28515625" style="304" customWidth="1"/>
    <col min="10015" max="10015" width="18.42578125" style="304" bestFit="1" customWidth="1"/>
    <col min="10016" max="10252" width="9.140625" style="304"/>
    <col min="10253" max="10253" width="11.140625" style="304" customWidth="1"/>
    <col min="10254" max="10254" width="47.7109375" style="304" customWidth="1"/>
    <col min="10255" max="10255" width="14.28515625" style="304" customWidth="1"/>
    <col min="10256" max="10256" width="16.42578125" style="304" customWidth="1"/>
    <col min="10257" max="10257" width="5.85546875" style="304" customWidth="1"/>
    <col min="10258" max="10258" width="10.5703125" style="304" bestFit="1" customWidth="1"/>
    <col min="10259" max="10259" width="17.7109375" style="304" bestFit="1" customWidth="1"/>
    <col min="10260" max="10260" width="11.7109375" style="304" bestFit="1" customWidth="1"/>
    <col min="10261" max="10261" width="19" style="304" bestFit="1" customWidth="1"/>
    <col min="10262" max="10262" width="9.28515625" style="304" bestFit="1" customWidth="1"/>
    <col min="10263" max="10263" width="20.140625" style="304" bestFit="1" customWidth="1"/>
    <col min="10264" max="10264" width="9.28515625" style="304" bestFit="1" customWidth="1"/>
    <col min="10265" max="10265" width="19" style="304" bestFit="1" customWidth="1"/>
    <col min="10266" max="10266" width="11.7109375" style="304" bestFit="1" customWidth="1"/>
    <col min="10267" max="10267" width="19.7109375" style="304" customWidth="1"/>
    <col min="10268" max="10268" width="11.7109375" style="304" bestFit="1" customWidth="1"/>
    <col min="10269" max="10269" width="19.5703125" style="304" bestFit="1" customWidth="1"/>
    <col min="10270" max="10270" width="9.28515625" style="304" customWidth="1"/>
    <col min="10271" max="10271" width="18.42578125" style="304" bestFit="1" customWidth="1"/>
    <col min="10272" max="10508" width="9.140625" style="304"/>
    <col min="10509" max="10509" width="11.140625" style="304" customWidth="1"/>
    <col min="10510" max="10510" width="47.7109375" style="304" customWidth="1"/>
    <col min="10511" max="10511" width="14.28515625" style="304" customWidth="1"/>
    <col min="10512" max="10512" width="16.42578125" style="304" customWidth="1"/>
    <col min="10513" max="10513" width="5.85546875" style="304" customWidth="1"/>
    <col min="10514" max="10514" width="10.5703125" style="304" bestFit="1" customWidth="1"/>
    <col min="10515" max="10515" width="17.7109375" style="304" bestFit="1" customWidth="1"/>
    <col min="10516" max="10516" width="11.7109375" style="304" bestFit="1" customWidth="1"/>
    <col min="10517" max="10517" width="19" style="304" bestFit="1" customWidth="1"/>
    <col min="10518" max="10518" width="9.28515625" style="304" bestFit="1" customWidth="1"/>
    <col min="10519" max="10519" width="20.140625" style="304" bestFit="1" customWidth="1"/>
    <col min="10520" max="10520" width="9.28515625" style="304" bestFit="1" customWidth="1"/>
    <col min="10521" max="10521" width="19" style="304" bestFit="1" customWidth="1"/>
    <col min="10522" max="10522" width="11.7109375" style="304" bestFit="1" customWidth="1"/>
    <col min="10523" max="10523" width="19.7109375" style="304" customWidth="1"/>
    <col min="10524" max="10524" width="11.7109375" style="304" bestFit="1" customWidth="1"/>
    <col min="10525" max="10525" width="19.5703125" style="304" bestFit="1" customWidth="1"/>
    <col min="10526" max="10526" width="9.28515625" style="304" customWidth="1"/>
    <col min="10527" max="10527" width="18.42578125" style="304" bestFit="1" customWidth="1"/>
    <col min="10528" max="10764" width="9.140625" style="304"/>
    <col min="10765" max="10765" width="11.140625" style="304" customWidth="1"/>
    <col min="10766" max="10766" width="47.7109375" style="304" customWidth="1"/>
    <col min="10767" max="10767" width="14.28515625" style="304" customWidth="1"/>
    <col min="10768" max="10768" width="16.42578125" style="304" customWidth="1"/>
    <col min="10769" max="10769" width="5.85546875" style="304" customWidth="1"/>
    <col min="10770" max="10770" width="10.5703125" style="304" bestFit="1" customWidth="1"/>
    <col min="10771" max="10771" width="17.7109375" style="304" bestFit="1" customWidth="1"/>
    <col min="10772" max="10772" width="11.7109375" style="304" bestFit="1" customWidth="1"/>
    <col min="10773" max="10773" width="19" style="304" bestFit="1" customWidth="1"/>
    <col min="10774" max="10774" width="9.28515625" style="304" bestFit="1" customWidth="1"/>
    <col min="10775" max="10775" width="20.140625" style="304" bestFit="1" customWidth="1"/>
    <col min="10776" max="10776" width="9.28515625" style="304" bestFit="1" customWidth="1"/>
    <col min="10777" max="10777" width="19" style="304" bestFit="1" customWidth="1"/>
    <col min="10778" max="10778" width="11.7109375" style="304" bestFit="1" customWidth="1"/>
    <col min="10779" max="10779" width="19.7109375" style="304" customWidth="1"/>
    <col min="10780" max="10780" width="11.7109375" style="304" bestFit="1" customWidth="1"/>
    <col min="10781" max="10781" width="19.5703125" style="304" bestFit="1" customWidth="1"/>
    <col min="10782" max="10782" width="9.28515625" style="304" customWidth="1"/>
    <col min="10783" max="10783" width="18.42578125" style="304" bestFit="1" customWidth="1"/>
    <col min="10784" max="11020" width="9.140625" style="304"/>
    <col min="11021" max="11021" width="11.140625" style="304" customWidth="1"/>
    <col min="11022" max="11022" width="47.7109375" style="304" customWidth="1"/>
    <col min="11023" max="11023" width="14.28515625" style="304" customWidth="1"/>
    <col min="11024" max="11024" width="16.42578125" style="304" customWidth="1"/>
    <col min="11025" max="11025" width="5.85546875" style="304" customWidth="1"/>
    <col min="11026" max="11026" width="10.5703125" style="304" bestFit="1" customWidth="1"/>
    <col min="11027" max="11027" width="17.7109375" style="304" bestFit="1" customWidth="1"/>
    <col min="11028" max="11028" width="11.7109375" style="304" bestFit="1" customWidth="1"/>
    <col min="11029" max="11029" width="19" style="304" bestFit="1" customWidth="1"/>
    <col min="11030" max="11030" width="9.28515625" style="304" bestFit="1" customWidth="1"/>
    <col min="11031" max="11031" width="20.140625" style="304" bestFit="1" customWidth="1"/>
    <col min="11032" max="11032" width="9.28515625" style="304" bestFit="1" customWidth="1"/>
    <col min="11033" max="11033" width="19" style="304" bestFit="1" customWidth="1"/>
    <col min="11034" max="11034" width="11.7109375" style="304" bestFit="1" customWidth="1"/>
    <col min="11035" max="11035" width="19.7109375" style="304" customWidth="1"/>
    <col min="11036" max="11036" width="11.7109375" style="304" bestFit="1" customWidth="1"/>
    <col min="11037" max="11037" width="19.5703125" style="304" bestFit="1" customWidth="1"/>
    <col min="11038" max="11038" width="9.28515625" style="304" customWidth="1"/>
    <col min="11039" max="11039" width="18.42578125" style="304" bestFit="1" customWidth="1"/>
    <col min="11040" max="11276" width="9.140625" style="304"/>
    <col min="11277" max="11277" width="11.140625" style="304" customWidth="1"/>
    <col min="11278" max="11278" width="47.7109375" style="304" customWidth="1"/>
    <col min="11279" max="11279" width="14.28515625" style="304" customWidth="1"/>
    <col min="11280" max="11280" width="16.42578125" style="304" customWidth="1"/>
    <col min="11281" max="11281" width="5.85546875" style="304" customWidth="1"/>
    <col min="11282" max="11282" width="10.5703125" style="304" bestFit="1" customWidth="1"/>
    <col min="11283" max="11283" width="17.7109375" style="304" bestFit="1" customWidth="1"/>
    <col min="11284" max="11284" width="11.7109375" style="304" bestFit="1" customWidth="1"/>
    <col min="11285" max="11285" width="19" style="304" bestFit="1" customWidth="1"/>
    <col min="11286" max="11286" width="9.28515625" style="304" bestFit="1" customWidth="1"/>
    <col min="11287" max="11287" width="20.140625" style="304" bestFit="1" customWidth="1"/>
    <col min="11288" max="11288" width="9.28515625" style="304" bestFit="1" customWidth="1"/>
    <col min="11289" max="11289" width="19" style="304" bestFit="1" customWidth="1"/>
    <col min="11290" max="11290" width="11.7109375" style="304" bestFit="1" customWidth="1"/>
    <col min="11291" max="11291" width="19.7109375" style="304" customWidth="1"/>
    <col min="11292" max="11292" width="11.7109375" style="304" bestFit="1" customWidth="1"/>
    <col min="11293" max="11293" width="19.5703125" style="304" bestFit="1" customWidth="1"/>
    <col min="11294" max="11294" width="9.28515625" style="304" customWidth="1"/>
    <col min="11295" max="11295" width="18.42578125" style="304" bestFit="1" customWidth="1"/>
    <col min="11296" max="11532" width="9.140625" style="304"/>
    <col min="11533" max="11533" width="11.140625" style="304" customWidth="1"/>
    <col min="11534" max="11534" width="47.7109375" style="304" customWidth="1"/>
    <col min="11535" max="11535" width="14.28515625" style="304" customWidth="1"/>
    <col min="11536" max="11536" width="16.42578125" style="304" customWidth="1"/>
    <col min="11537" max="11537" width="5.85546875" style="304" customWidth="1"/>
    <col min="11538" max="11538" width="10.5703125" style="304" bestFit="1" customWidth="1"/>
    <col min="11539" max="11539" width="17.7109375" style="304" bestFit="1" customWidth="1"/>
    <col min="11540" max="11540" width="11.7109375" style="304" bestFit="1" customWidth="1"/>
    <col min="11541" max="11541" width="19" style="304" bestFit="1" customWidth="1"/>
    <col min="11542" max="11542" width="9.28515625" style="304" bestFit="1" customWidth="1"/>
    <col min="11543" max="11543" width="20.140625" style="304" bestFit="1" customWidth="1"/>
    <col min="11544" max="11544" width="9.28515625" style="304" bestFit="1" customWidth="1"/>
    <col min="11545" max="11545" width="19" style="304" bestFit="1" customWidth="1"/>
    <col min="11546" max="11546" width="11.7109375" style="304" bestFit="1" customWidth="1"/>
    <col min="11547" max="11547" width="19.7109375" style="304" customWidth="1"/>
    <col min="11548" max="11548" width="11.7109375" style="304" bestFit="1" customWidth="1"/>
    <col min="11549" max="11549" width="19.5703125" style="304" bestFit="1" customWidth="1"/>
    <col min="11550" max="11550" width="9.28515625" style="304" customWidth="1"/>
    <col min="11551" max="11551" width="18.42578125" style="304" bestFit="1" customWidth="1"/>
    <col min="11552" max="11788" width="9.140625" style="304"/>
    <col min="11789" max="11789" width="11.140625" style="304" customWidth="1"/>
    <col min="11790" max="11790" width="47.7109375" style="304" customWidth="1"/>
    <col min="11791" max="11791" width="14.28515625" style="304" customWidth="1"/>
    <col min="11792" max="11792" width="16.42578125" style="304" customWidth="1"/>
    <col min="11793" max="11793" width="5.85546875" style="304" customWidth="1"/>
    <col min="11794" max="11794" width="10.5703125" style="304" bestFit="1" customWidth="1"/>
    <col min="11795" max="11795" width="17.7109375" style="304" bestFit="1" customWidth="1"/>
    <col min="11796" max="11796" width="11.7109375" style="304" bestFit="1" customWidth="1"/>
    <col min="11797" max="11797" width="19" style="304" bestFit="1" customWidth="1"/>
    <col min="11798" max="11798" width="9.28515625" style="304" bestFit="1" customWidth="1"/>
    <col min="11799" max="11799" width="20.140625" style="304" bestFit="1" customWidth="1"/>
    <col min="11800" max="11800" width="9.28515625" style="304" bestFit="1" customWidth="1"/>
    <col min="11801" max="11801" width="19" style="304" bestFit="1" customWidth="1"/>
    <col min="11802" max="11802" width="11.7109375" style="304" bestFit="1" customWidth="1"/>
    <col min="11803" max="11803" width="19.7109375" style="304" customWidth="1"/>
    <col min="11804" max="11804" width="11.7109375" style="304" bestFit="1" customWidth="1"/>
    <col min="11805" max="11805" width="19.5703125" style="304" bestFit="1" customWidth="1"/>
    <col min="11806" max="11806" width="9.28515625" style="304" customWidth="1"/>
    <col min="11807" max="11807" width="18.42578125" style="304" bestFit="1" customWidth="1"/>
    <col min="11808" max="12044" width="9.140625" style="304"/>
    <col min="12045" max="12045" width="11.140625" style="304" customWidth="1"/>
    <col min="12046" max="12046" width="47.7109375" style="304" customWidth="1"/>
    <col min="12047" max="12047" width="14.28515625" style="304" customWidth="1"/>
    <col min="12048" max="12048" width="16.42578125" style="304" customWidth="1"/>
    <col min="12049" max="12049" width="5.85546875" style="304" customWidth="1"/>
    <col min="12050" max="12050" width="10.5703125" style="304" bestFit="1" customWidth="1"/>
    <col min="12051" max="12051" width="17.7109375" style="304" bestFit="1" customWidth="1"/>
    <col min="12052" max="12052" width="11.7109375" style="304" bestFit="1" customWidth="1"/>
    <col min="12053" max="12053" width="19" style="304" bestFit="1" customWidth="1"/>
    <col min="12054" max="12054" width="9.28515625" style="304" bestFit="1" customWidth="1"/>
    <col min="12055" max="12055" width="20.140625" style="304" bestFit="1" customWidth="1"/>
    <col min="12056" max="12056" width="9.28515625" style="304" bestFit="1" customWidth="1"/>
    <col min="12057" max="12057" width="19" style="304" bestFit="1" customWidth="1"/>
    <col min="12058" max="12058" width="11.7109375" style="304" bestFit="1" customWidth="1"/>
    <col min="12059" max="12059" width="19.7109375" style="304" customWidth="1"/>
    <col min="12060" max="12060" width="11.7109375" style="304" bestFit="1" customWidth="1"/>
    <col min="12061" max="12061" width="19.5703125" style="304" bestFit="1" customWidth="1"/>
    <col min="12062" max="12062" width="9.28515625" style="304" customWidth="1"/>
    <col min="12063" max="12063" width="18.42578125" style="304" bestFit="1" customWidth="1"/>
    <col min="12064" max="12300" width="9.140625" style="304"/>
    <col min="12301" max="12301" width="11.140625" style="304" customWidth="1"/>
    <col min="12302" max="12302" width="47.7109375" style="304" customWidth="1"/>
    <col min="12303" max="12303" width="14.28515625" style="304" customWidth="1"/>
    <col min="12304" max="12304" width="16.42578125" style="304" customWidth="1"/>
    <col min="12305" max="12305" width="5.85546875" style="304" customWidth="1"/>
    <col min="12306" max="12306" width="10.5703125" style="304" bestFit="1" customWidth="1"/>
    <col min="12307" max="12307" width="17.7109375" style="304" bestFit="1" customWidth="1"/>
    <col min="12308" max="12308" width="11.7109375" style="304" bestFit="1" customWidth="1"/>
    <col min="12309" max="12309" width="19" style="304" bestFit="1" customWidth="1"/>
    <col min="12310" max="12310" width="9.28515625" style="304" bestFit="1" customWidth="1"/>
    <col min="12311" max="12311" width="20.140625" style="304" bestFit="1" customWidth="1"/>
    <col min="12312" max="12312" width="9.28515625" style="304" bestFit="1" customWidth="1"/>
    <col min="12313" max="12313" width="19" style="304" bestFit="1" customWidth="1"/>
    <col min="12314" max="12314" width="11.7109375" style="304" bestFit="1" customWidth="1"/>
    <col min="12315" max="12315" width="19.7109375" style="304" customWidth="1"/>
    <col min="12316" max="12316" width="11.7109375" style="304" bestFit="1" customWidth="1"/>
    <col min="12317" max="12317" width="19.5703125" style="304" bestFit="1" customWidth="1"/>
    <col min="12318" max="12318" width="9.28515625" style="304" customWidth="1"/>
    <col min="12319" max="12319" width="18.42578125" style="304" bestFit="1" customWidth="1"/>
    <col min="12320" max="12556" width="9.140625" style="304"/>
    <col min="12557" max="12557" width="11.140625" style="304" customWidth="1"/>
    <col min="12558" max="12558" width="47.7109375" style="304" customWidth="1"/>
    <col min="12559" max="12559" width="14.28515625" style="304" customWidth="1"/>
    <col min="12560" max="12560" width="16.42578125" style="304" customWidth="1"/>
    <col min="12561" max="12561" width="5.85546875" style="304" customWidth="1"/>
    <col min="12562" max="12562" width="10.5703125" style="304" bestFit="1" customWidth="1"/>
    <col min="12563" max="12563" width="17.7109375" style="304" bestFit="1" customWidth="1"/>
    <col min="12564" max="12564" width="11.7109375" style="304" bestFit="1" customWidth="1"/>
    <col min="12565" max="12565" width="19" style="304" bestFit="1" customWidth="1"/>
    <col min="12566" max="12566" width="9.28515625" style="304" bestFit="1" customWidth="1"/>
    <col min="12567" max="12567" width="20.140625" style="304" bestFit="1" customWidth="1"/>
    <col min="12568" max="12568" width="9.28515625" style="304" bestFit="1" customWidth="1"/>
    <col min="12569" max="12569" width="19" style="304" bestFit="1" customWidth="1"/>
    <col min="12570" max="12570" width="11.7109375" style="304" bestFit="1" customWidth="1"/>
    <col min="12571" max="12571" width="19.7109375" style="304" customWidth="1"/>
    <col min="12572" max="12572" width="11.7109375" style="304" bestFit="1" customWidth="1"/>
    <col min="12573" max="12573" width="19.5703125" style="304" bestFit="1" customWidth="1"/>
    <col min="12574" max="12574" width="9.28515625" style="304" customWidth="1"/>
    <col min="12575" max="12575" width="18.42578125" style="304" bestFit="1" customWidth="1"/>
    <col min="12576" max="12812" width="9.140625" style="304"/>
    <col min="12813" max="12813" width="11.140625" style="304" customWidth="1"/>
    <col min="12814" max="12814" width="47.7109375" style="304" customWidth="1"/>
    <col min="12815" max="12815" width="14.28515625" style="304" customWidth="1"/>
    <col min="12816" max="12816" width="16.42578125" style="304" customWidth="1"/>
    <col min="12817" max="12817" width="5.85546875" style="304" customWidth="1"/>
    <col min="12818" max="12818" width="10.5703125" style="304" bestFit="1" customWidth="1"/>
    <col min="12819" max="12819" width="17.7109375" style="304" bestFit="1" customWidth="1"/>
    <col min="12820" max="12820" width="11.7109375" style="304" bestFit="1" customWidth="1"/>
    <col min="12821" max="12821" width="19" style="304" bestFit="1" customWidth="1"/>
    <col min="12822" max="12822" width="9.28515625" style="304" bestFit="1" customWidth="1"/>
    <col min="12823" max="12823" width="20.140625" style="304" bestFit="1" customWidth="1"/>
    <col min="12824" max="12824" width="9.28515625" style="304" bestFit="1" customWidth="1"/>
    <col min="12825" max="12825" width="19" style="304" bestFit="1" customWidth="1"/>
    <col min="12826" max="12826" width="11.7109375" style="304" bestFit="1" customWidth="1"/>
    <col min="12827" max="12827" width="19.7109375" style="304" customWidth="1"/>
    <col min="12828" max="12828" width="11.7109375" style="304" bestFit="1" customWidth="1"/>
    <col min="12829" max="12829" width="19.5703125" style="304" bestFit="1" customWidth="1"/>
    <col min="12830" max="12830" width="9.28515625" style="304" customWidth="1"/>
    <col min="12831" max="12831" width="18.42578125" style="304" bestFit="1" customWidth="1"/>
    <col min="12832" max="13068" width="9.140625" style="304"/>
    <col min="13069" max="13069" width="11.140625" style="304" customWidth="1"/>
    <col min="13070" max="13070" width="47.7109375" style="304" customWidth="1"/>
    <col min="13071" max="13071" width="14.28515625" style="304" customWidth="1"/>
    <col min="13072" max="13072" width="16.42578125" style="304" customWidth="1"/>
    <col min="13073" max="13073" width="5.85546875" style="304" customWidth="1"/>
    <col min="13074" max="13074" width="10.5703125" style="304" bestFit="1" customWidth="1"/>
    <col min="13075" max="13075" width="17.7109375" style="304" bestFit="1" customWidth="1"/>
    <col min="13076" max="13076" width="11.7109375" style="304" bestFit="1" customWidth="1"/>
    <col min="13077" max="13077" width="19" style="304" bestFit="1" customWidth="1"/>
    <col min="13078" max="13078" width="9.28515625" style="304" bestFit="1" customWidth="1"/>
    <col min="13079" max="13079" width="20.140625" style="304" bestFit="1" customWidth="1"/>
    <col min="13080" max="13080" width="9.28515625" style="304" bestFit="1" customWidth="1"/>
    <col min="13081" max="13081" width="19" style="304" bestFit="1" customWidth="1"/>
    <col min="13082" max="13082" width="11.7109375" style="304" bestFit="1" customWidth="1"/>
    <col min="13083" max="13083" width="19.7109375" style="304" customWidth="1"/>
    <col min="13084" max="13084" width="11.7109375" style="304" bestFit="1" customWidth="1"/>
    <col min="13085" max="13085" width="19.5703125" style="304" bestFit="1" customWidth="1"/>
    <col min="13086" max="13086" width="9.28515625" style="304" customWidth="1"/>
    <col min="13087" max="13087" width="18.42578125" style="304" bestFit="1" customWidth="1"/>
    <col min="13088" max="13324" width="9.140625" style="304"/>
    <col min="13325" max="13325" width="11.140625" style="304" customWidth="1"/>
    <col min="13326" max="13326" width="47.7109375" style="304" customWidth="1"/>
    <col min="13327" max="13327" width="14.28515625" style="304" customWidth="1"/>
    <col min="13328" max="13328" width="16.42578125" style="304" customWidth="1"/>
    <col min="13329" max="13329" width="5.85546875" style="304" customWidth="1"/>
    <col min="13330" max="13330" width="10.5703125" style="304" bestFit="1" customWidth="1"/>
    <col min="13331" max="13331" width="17.7109375" style="304" bestFit="1" customWidth="1"/>
    <col min="13332" max="13332" width="11.7109375" style="304" bestFit="1" customWidth="1"/>
    <col min="13333" max="13333" width="19" style="304" bestFit="1" customWidth="1"/>
    <col min="13334" max="13334" width="9.28515625" style="304" bestFit="1" customWidth="1"/>
    <col min="13335" max="13335" width="20.140625" style="304" bestFit="1" customWidth="1"/>
    <col min="13336" max="13336" width="9.28515625" style="304" bestFit="1" customWidth="1"/>
    <col min="13337" max="13337" width="19" style="304" bestFit="1" customWidth="1"/>
    <col min="13338" max="13338" width="11.7109375" style="304" bestFit="1" customWidth="1"/>
    <col min="13339" max="13339" width="19.7109375" style="304" customWidth="1"/>
    <col min="13340" max="13340" width="11.7109375" style="304" bestFit="1" customWidth="1"/>
    <col min="13341" max="13341" width="19.5703125" style="304" bestFit="1" customWidth="1"/>
    <col min="13342" max="13342" width="9.28515625" style="304" customWidth="1"/>
    <col min="13343" max="13343" width="18.42578125" style="304" bestFit="1" customWidth="1"/>
    <col min="13344" max="13580" width="9.140625" style="304"/>
    <col min="13581" max="13581" width="11.140625" style="304" customWidth="1"/>
    <col min="13582" max="13582" width="47.7109375" style="304" customWidth="1"/>
    <col min="13583" max="13583" width="14.28515625" style="304" customWidth="1"/>
    <col min="13584" max="13584" width="16.42578125" style="304" customWidth="1"/>
    <col min="13585" max="13585" width="5.85546875" style="304" customWidth="1"/>
    <col min="13586" max="13586" width="10.5703125" style="304" bestFit="1" customWidth="1"/>
    <col min="13587" max="13587" width="17.7109375" style="304" bestFit="1" customWidth="1"/>
    <col min="13588" max="13588" width="11.7109375" style="304" bestFit="1" customWidth="1"/>
    <col min="13589" max="13589" width="19" style="304" bestFit="1" customWidth="1"/>
    <col min="13590" max="13590" width="9.28515625" style="304" bestFit="1" customWidth="1"/>
    <col min="13591" max="13591" width="20.140625" style="304" bestFit="1" customWidth="1"/>
    <col min="13592" max="13592" width="9.28515625" style="304" bestFit="1" customWidth="1"/>
    <col min="13593" max="13593" width="19" style="304" bestFit="1" customWidth="1"/>
    <col min="13594" max="13594" width="11.7109375" style="304" bestFit="1" customWidth="1"/>
    <col min="13595" max="13595" width="19.7109375" style="304" customWidth="1"/>
    <col min="13596" max="13596" width="11.7109375" style="304" bestFit="1" customWidth="1"/>
    <col min="13597" max="13597" width="19.5703125" style="304" bestFit="1" customWidth="1"/>
    <col min="13598" max="13598" width="9.28515625" style="304" customWidth="1"/>
    <col min="13599" max="13599" width="18.42578125" style="304" bestFit="1" customWidth="1"/>
    <col min="13600" max="13836" width="9.140625" style="304"/>
    <col min="13837" max="13837" width="11.140625" style="304" customWidth="1"/>
    <col min="13838" max="13838" width="47.7109375" style="304" customWidth="1"/>
    <col min="13839" max="13839" width="14.28515625" style="304" customWidth="1"/>
    <col min="13840" max="13840" width="16.42578125" style="304" customWidth="1"/>
    <col min="13841" max="13841" width="5.85546875" style="304" customWidth="1"/>
    <col min="13842" max="13842" width="10.5703125" style="304" bestFit="1" customWidth="1"/>
    <col min="13843" max="13843" width="17.7109375" style="304" bestFit="1" customWidth="1"/>
    <col min="13844" max="13844" width="11.7109375" style="304" bestFit="1" customWidth="1"/>
    <col min="13845" max="13845" width="19" style="304" bestFit="1" customWidth="1"/>
    <col min="13846" max="13846" width="9.28515625" style="304" bestFit="1" customWidth="1"/>
    <col min="13847" max="13847" width="20.140625" style="304" bestFit="1" customWidth="1"/>
    <col min="13848" max="13848" width="9.28515625" style="304" bestFit="1" customWidth="1"/>
    <col min="13849" max="13849" width="19" style="304" bestFit="1" customWidth="1"/>
    <col min="13850" max="13850" width="11.7109375" style="304" bestFit="1" customWidth="1"/>
    <col min="13851" max="13851" width="19.7109375" style="304" customWidth="1"/>
    <col min="13852" max="13852" width="11.7109375" style="304" bestFit="1" customWidth="1"/>
    <col min="13853" max="13853" width="19.5703125" style="304" bestFit="1" customWidth="1"/>
    <col min="13854" max="13854" width="9.28515625" style="304" customWidth="1"/>
    <col min="13855" max="13855" width="18.42578125" style="304" bestFit="1" customWidth="1"/>
    <col min="13856" max="14092" width="9.140625" style="304"/>
    <col min="14093" max="14093" width="11.140625" style="304" customWidth="1"/>
    <col min="14094" max="14094" width="47.7109375" style="304" customWidth="1"/>
    <col min="14095" max="14095" width="14.28515625" style="304" customWidth="1"/>
    <col min="14096" max="14096" width="16.42578125" style="304" customWidth="1"/>
    <col min="14097" max="14097" width="5.85546875" style="304" customWidth="1"/>
    <col min="14098" max="14098" width="10.5703125" style="304" bestFit="1" customWidth="1"/>
    <col min="14099" max="14099" width="17.7109375" style="304" bestFit="1" customWidth="1"/>
    <col min="14100" max="14100" width="11.7109375" style="304" bestFit="1" customWidth="1"/>
    <col min="14101" max="14101" width="19" style="304" bestFit="1" customWidth="1"/>
    <col min="14102" max="14102" width="9.28515625" style="304" bestFit="1" customWidth="1"/>
    <col min="14103" max="14103" width="20.140625" style="304" bestFit="1" customWidth="1"/>
    <col min="14104" max="14104" width="9.28515625" style="304" bestFit="1" customWidth="1"/>
    <col min="14105" max="14105" width="19" style="304" bestFit="1" customWidth="1"/>
    <col min="14106" max="14106" width="11.7109375" style="304" bestFit="1" customWidth="1"/>
    <col min="14107" max="14107" width="19.7109375" style="304" customWidth="1"/>
    <col min="14108" max="14108" width="11.7109375" style="304" bestFit="1" customWidth="1"/>
    <col min="14109" max="14109" width="19.5703125" style="304" bestFit="1" customWidth="1"/>
    <col min="14110" max="14110" width="9.28515625" style="304" customWidth="1"/>
    <col min="14111" max="14111" width="18.42578125" style="304" bestFit="1" customWidth="1"/>
    <col min="14112" max="14348" width="9.140625" style="304"/>
    <col min="14349" max="14349" width="11.140625" style="304" customWidth="1"/>
    <col min="14350" max="14350" width="47.7109375" style="304" customWidth="1"/>
    <col min="14351" max="14351" width="14.28515625" style="304" customWidth="1"/>
    <col min="14352" max="14352" width="16.42578125" style="304" customWidth="1"/>
    <col min="14353" max="14353" width="5.85546875" style="304" customWidth="1"/>
    <col min="14354" max="14354" width="10.5703125" style="304" bestFit="1" customWidth="1"/>
    <col min="14355" max="14355" width="17.7109375" style="304" bestFit="1" customWidth="1"/>
    <col min="14356" max="14356" width="11.7109375" style="304" bestFit="1" customWidth="1"/>
    <col min="14357" max="14357" width="19" style="304" bestFit="1" customWidth="1"/>
    <col min="14358" max="14358" width="9.28515625" style="304" bestFit="1" customWidth="1"/>
    <col min="14359" max="14359" width="20.140625" style="304" bestFit="1" customWidth="1"/>
    <col min="14360" max="14360" width="9.28515625" style="304" bestFit="1" customWidth="1"/>
    <col min="14361" max="14361" width="19" style="304" bestFit="1" customWidth="1"/>
    <col min="14362" max="14362" width="11.7109375" style="304" bestFit="1" customWidth="1"/>
    <col min="14363" max="14363" width="19.7109375" style="304" customWidth="1"/>
    <col min="14364" max="14364" width="11.7109375" style="304" bestFit="1" customWidth="1"/>
    <col min="14365" max="14365" width="19.5703125" style="304" bestFit="1" customWidth="1"/>
    <col min="14366" max="14366" width="9.28515625" style="304" customWidth="1"/>
    <col min="14367" max="14367" width="18.42578125" style="304" bestFit="1" customWidth="1"/>
    <col min="14368" max="14604" width="9.140625" style="304"/>
    <col min="14605" max="14605" width="11.140625" style="304" customWidth="1"/>
    <col min="14606" max="14606" width="47.7109375" style="304" customWidth="1"/>
    <col min="14607" max="14607" width="14.28515625" style="304" customWidth="1"/>
    <col min="14608" max="14608" width="16.42578125" style="304" customWidth="1"/>
    <col min="14609" max="14609" width="5.85546875" style="304" customWidth="1"/>
    <col min="14610" max="14610" width="10.5703125" style="304" bestFit="1" customWidth="1"/>
    <col min="14611" max="14611" width="17.7109375" style="304" bestFit="1" customWidth="1"/>
    <col min="14612" max="14612" width="11.7109375" style="304" bestFit="1" customWidth="1"/>
    <col min="14613" max="14613" width="19" style="304" bestFit="1" customWidth="1"/>
    <col min="14614" max="14614" width="9.28515625" style="304" bestFit="1" customWidth="1"/>
    <col min="14615" max="14615" width="20.140625" style="304" bestFit="1" customWidth="1"/>
    <col min="14616" max="14616" width="9.28515625" style="304" bestFit="1" customWidth="1"/>
    <col min="14617" max="14617" width="19" style="304" bestFit="1" customWidth="1"/>
    <col min="14618" max="14618" width="11.7109375" style="304" bestFit="1" customWidth="1"/>
    <col min="14619" max="14619" width="19.7109375" style="304" customWidth="1"/>
    <col min="14620" max="14620" width="11.7109375" style="304" bestFit="1" customWidth="1"/>
    <col min="14621" max="14621" width="19.5703125" style="304" bestFit="1" customWidth="1"/>
    <col min="14622" max="14622" width="9.28515625" style="304" customWidth="1"/>
    <col min="14623" max="14623" width="18.42578125" style="304" bestFit="1" customWidth="1"/>
    <col min="14624" max="14860" width="9.140625" style="304"/>
    <col min="14861" max="14861" width="11.140625" style="304" customWidth="1"/>
    <col min="14862" max="14862" width="47.7109375" style="304" customWidth="1"/>
    <col min="14863" max="14863" width="14.28515625" style="304" customWidth="1"/>
    <col min="14864" max="14864" width="16.42578125" style="304" customWidth="1"/>
    <col min="14865" max="14865" width="5.85546875" style="304" customWidth="1"/>
    <col min="14866" max="14866" width="10.5703125" style="304" bestFit="1" customWidth="1"/>
    <col min="14867" max="14867" width="17.7109375" style="304" bestFit="1" customWidth="1"/>
    <col min="14868" max="14868" width="11.7109375" style="304" bestFit="1" customWidth="1"/>
    <col min="14869" max="14869" width="19" style="304" bestFit="1" customWidth="1"/>
    <col min="14870" max="14870" width="9.28515625" style="304" bestFit="1" customWidth="1"/>
    <col min="14871" max="14871" width="20.140625" style="304" bestFit="1" customWidth="1"/>
    <col min="14872" max="14872" width="9.28515625" style="304" bestFit="1" customWidth="1"/>
    <col min="14873" max="14873" width="19" style="304" bestFit="1" customWidth="1"/>
    <col min="14874" max="14874" width="11.7109375" style="304" bestFit="1" customWidth="1"/>
    <col min="14875" max="14875" width="19.7109375" style="304" customWidth="1"/>
    <col min="14876" max="14876" width="11.7109375" style="304" bestFit="1" customWidth="1"/>
    <col min="14877" max="14877" width="19.5703125" style="304" bestFit="1" customWidth="1"/>
    <col min="14878" max="14878" width="9.28515625" style="304" customWidth="1"/>
    <col min="14879" max="14879" width="18.42578125" style="304" bestFit="1" customWidth="1"/>
    <col min="14880" max="15116" width="9.140625" style="304"/>
    <col min="15117" max="15117" width="11.140625" style="304" customWidth="1"/>
    <col min="15118" max="15118" width="47.7109375" style="304" customWidth="1"/>
    <col min="15119" max="15119" width="14.28515625" style="304" customWidth="1"/>
    <col min="15120" max="15120" width="16.42578125" style="304" customWidth="1"/>
    <col min="15121" max="15121" width="5.85546875" style="304" customWidth="1"/>
    <col min="15122" max="15122" width="10.5703125" style="304" bestFit="1" customWidth="1"/>
    <col min="15123" max="15123" width="17.7109375" style="304" bestFit="1" customWidth="1"/>
    <col min="15124" max="15124" width="11.7109375" style="304" bestFit="1" customWidth="1"/>
    <col min="15125" max="15125" width="19" style="304" bestFit="1" customWidth="1"/>
    <col min="15126" max="15126" width="9.28515625" style="304" bestFit="1" customWidth="1"/>
    <col min="15127" max="15127" width="20.140625" style="304" bestFit="1" customWidth="1"/>
    <col min="15128" max="15128" width="9.28515625" style="304" bestFit="1" customWidth="1"/>
    <col min="15129" max="15129" width="19" style="304" bestFit="1" customWidth="1"/>
    <col min="15130" max="15130" width="11.7109375" style="304" bestFit="1" customWidth="1"/>
    <col min="15131" max="15131" width="19.7109375" style="304" customWidth="1"/>
    <col min="15132" max="15132" width="11.7109375" style="304" bestFit="1" customWidth="1"/>
    <col min="15133" max="15133" width="19.5703125" style="304" bestFit="1" customWidth="1"/>
    <col min="15134" max="15134" width="9.28515625" style="304" customWidth="1"/>
    <col min="15135" max="15135" width="18.42578125" style="304" bestFit="1" customWidth="1"/>
    <col min="15136" max="15372" width="9.140625" style="304"/>
    <col min="15373" max="15373" width="11.140625" style="304" customWidth="1"/>
    <col min="15374" max="15374" width="47.7109375" style="304" customWidth="1"/>
    <col min="15375" max="15375" width="14.28515625" style="304" customWidth="1"/>
    <col min="15376" max="15376" width="16.42578125" style="304" customWidth="1"/>
    <col min="15377" max="15377" width="5.85546875" style="304" customWidth="1"/>
    <col min="15378" max="15378" width="10.5703125" style="304" bestFit="1" customWidth="1"/>
    <col min="15379" max="15379" width="17.7109375" style="304" bestFit="1" customWidth="1"/>
    <col min="15380" max="15380" width="11.7109375" style="304" bestFit="1" customWidth="1"/>
    <col min="15381" max="15381" width="19" style="304" bestFit="1" customWidth="1"/>
    <col min="15382" max="15382" width="9.28515625" style="304" bestFit="1" customWidth="1"/>
    <col min="15383" max="15383" width="20.140625" style="304" bestFit="1" customWidth="1"/>
    <col min="15384" max="15384" width="9.28515625" style="304" bestFit="1" customWidth="1"/>
    <col min="15385" max="15385" width="19" style="304" bestFit="1" customWidth="1"/>
    <col min="15386" max="15386" width="11.7109375" style="304" bestFit="1" customWidth="1"/>
    <col min="15387" max="15387" width="19.7109375" style="304" customWidth="1"/>
    <col min="15388" max="15388" width="11.7109375" style="304" bestFit="1" customWidth="1"/>
    <col min="15389" max="15389" width="19.5703125" style="304" bestFit="1" customWidth="1"/>
    <col min="15390" max="15390" width="9.28515625" style="304" customWidth="1"/>
    <col min="15391" max="15391" width="18.42578125" style="304" bestFit="1" customWidth="1"/>
    <col min="15392" max="15628" width="9.140625" style="304"/>
    <col min="15629" max="15629" width="11.140625" style="304" customWidth="1"/>
    <col min="15630" max="15630" width="47.7109375" style="304" customWidth="1"/>
    <col min="15631" max="15631" width="14.28515625" style="304" customWidth="1"/>
    <col min="15632" max="15632" width="16.42578125" style="304" customWidth="1"/>
    <col min="15633" max="15633" width="5.85546875" style="304" customWidth="1"/>
    <col min="15634" max="15634" width="10.5703125" style="304" bestFit="1" customWidth="1"/>
    <col min="15635" max="15635" width="17.7109375" style="304" bestFit="1" customWidth="1"/>
    <col min="15636" max="15636" width="11.7109375" style="304" bestFit="1" customWidth="1"/>
    <col min="15637" max="15637" width="19" style="304" bestFit="1" customWidth="1"/>
    <col min="15638" max="15638" width="9.28515625" style="304" bestFit="1" customWidth="1"/>
    <col min="15639" max="15639" width="20.140625" style="304" bestFit="1" customWidth="1"/>
    <col min="15640" max="15640" width="9.28515625" style="304" bestFit="1" customWidth="1"/>
    <col min="15641" max="15641" width="19" style="304" bestFit="1" customWidth="1"/>
    <col min="15642" max="15642" width="11.7109375" style="304" bestFit="1" customWidth="1"/>
    <col min="15643" max="15643" width="19.7109375" style="304" customWidth="1"/>
    <col min="15644" max="15644" width="11.7109375" style="304" bestFit="1" customWidth="1"/>
    <col min="15645" max="15645" width="19.5703125" style="304" bestFit="1" customWidth="1"/>
    <col min="15646" max="15646" width="9.28515625" style="304" customWidth="1"/>
    <col min="15647" max="15647" width="18.42578125" style="304" bestFit="1" customWidth="1"/>
    <col min="15648" max="15884" width="9.140625" style="304"/>
    <col min="15885" max="15885" width="11.140625" style="304" customWidth="1"/>
    <col min="15886" max="15886" width="47.7109375" style="304" customWidth="1"/>
    <col min="15887" max="15887" width="14.28515625" style="304" customWidth="1"/>
    <col min="15888" max="15888" width="16.42578125" style="304" customWidth="1"/>
    <col min="15889" max="15889" width="5.85546875" style="304" customWidth="1"/>
    <col min="15890" max="15890" width="10.5703125" style="304" bestFit="1" customWidth="1"/>
    <col min="15891" max="15891" width="17.7109375" style="304" bestFit="1" customWidth="1"/>
    <col min="15892" max="15892" width="11.7109375" style="304" bestFit="1" customWidth="1"/>
    <col min="15893" max="15893" width="19" style="304" bestFit="1" customWidth="1"/>
    <col min="15894" max="15894" width="9.28515625" style="304" bestFit="1" customWidth="1"/>
    <col min="15895" max="15895" width="20.140625" style="304" bestFit="1" customWidth="1"/>
    <col min="15896" max="15896" width="9.28515625" style="304" bestFit="1" customWidth="1"/>
    <col min="15897" max="15897" width="19" style="304" bestFit="1" customWidth="1"/>
    <col min="15898" max="15898" width="11.7109375" style="304" bestFit="1" customWidth="1"/>
    <col min="15899" max="15899" width="19.7109375" style="304" customWidth="1"/>
    <col min="15900" max="15900" width="11.7109375" style="304" bestFit="1" customWidth="1"/>
    <col min="15901" max="15901" width="19.5703125" style="304" bestFit="1" customWidth="1"/>
    <col min="15902" max="15902" width="9.28515625" style="304" customWidth="1"/>
    <col min="15903" max="15903" width="18.42578125" style="304" bestFit="1" customWidth="1"/>
    <col min="15904" max="16140" width="9.140625" style="304"/>
    <col min="16141" max="16141" width="11.140625" style="304" customWidth="1"/>
    <col min="16142" max="16142" width="47.7109375" style="304" customWidth="1"/>
    <col min="16143" max="16143" width="14.28515625" style="304" customWidth="1"/>
    <col min="16144" max="16144" width="16.42578125" style="304" customWidth="1"/>
    <col min="16145" max="16145" width="5.85546875" style="304" customWidth="1"/>
    <col min="16146" max="16146" width="10.5703125" style="304" bestFit="1" customWidth="1"/>
    <col min="16147" max="16147" width="17.7109375" style="304" bestFit="1" customWidth="1"/>
    <col min="16148" max="16148" width="11.7109375" style="304" bestFit="1" customWidth="1"/>
    <col min="16149" max="16149" width="19" style="304" bestFit="1" customWidth="1"/>
    <col min="16150" max="16150" width="9.28515625" style="304" bestFit="1" customWidth="1"/>
    <col min="16151" max="16151" width="20.140625" style="304" bestFit="1" customWidth="1"/>
    <col min="16152" max="16152" width="9.28515625" style="304" bestFit="1" customWidth="1"/>
    <col min="16153" max="16153" width="19" style="304" bestFit="1" customWidth="1"/>
    <col min="16154" max="16154" width="11.7109375" style="304" bestFit="1" customWidth="1"/>
    <col min="16155" max="16155" width="19.7109375" style="304" customWidth="1"/>
    <col min="16156" max="16156" width="11.7109375" style="304" bestFit="1" customWidth="1"/>
    <col min="16157" max="16157" width="19.5703125" style="304" bestFit="1" customWidth="1"/>
    <col min="16158" max="16158" width="9.28515625" style="304" customWidth="1"/>
    <col min="16159" max="16159" width="18.42578125" style="304" bestFit="1" customWidth="1"/>
    <col min="16160" max="16384" width="9.140625" style="304"/>
  </cols>
  <sheetData>
    <row r="1" spans="1:31" ht="12.6" customHeight="1">
      <c r="A1" s="444" t="s">
        <v>803</v>
      </c>
      <c r="B1" s="445"/>
      <c r="C1" s="445"/>
      <c r="D1" s="445"/>
      <c r="E1" s="445"/>
      <c r="F1" s="445"/>
      <c r="G1" s="445"/>
      <c r="H1" s="445"/>
      <c r="I1" s="445"/>
      <c r="J1" s="445"/>
      <c r="K1" s="445"/>
      <c r="L1" s="445"/>
      <c r="M1" s="445"/>
      <c r="N1" s="445"/>
      <c r="O1" s="445"/>
      <c r="P1" s="445"/>
      <c r="Q1" s="445"/>
      <c r="R1" s="445"/>
      <c r="S1" s="445"/>
      <c r="T1" s="445"/>
      <c r="U1" s="445"/>
      <c r="V1" s="445"/>
      <c r="W1" s="445"/>
      <c r="X1" s="445"/>
      <c r="Y1" s="445"/>
      <c r="Z1" s="445"/>
      <c r="AA1" s="445"/>
      <c r="AB1" s="445"/>
      <c r="AC1" s="445"/>
      <c r="AD1" s="445"/>
      <c r="AE1" s="446"/>
    </row>
    <row r="2" spans="1:31" ht="12.6" customHeight="1">
      <c r="A2" s="447"/>
      <c r="B2" s="448"/>
      <c r="C2" s="448"/>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9"/>
    </row>
    <row r="3" spans="1:31" ht="12.6" customHeight="1">
      <c r="A3" s="447"/>
      <c r="B3" s="448"/>
      <c r="C3" s="448"/>
      <c r="D3" s="448"/>
      <c r="E3" s="448"/>
      <c r="F3" s="448"/>
      <c r="G3" s="448"/>
      <c r="H3" s="448"/>
      <c r="I3" s="448"/>
      <c r="J3" s="448"/>
      <c r="K3" s="448"/>
      <c r="L3" s="448"/>
      <c r="M3" s="448"/>
      <c r="N3" s="448"/>
      <c r="O3" s="448"/>
      <c r="P3" s="448"/>
      <c r="Q3" s="448"/>
      <c r="R3" s="448"/>
      <c r="S3" s="448"/>
      <c r="T3" s="448"/>
      <c r="U3" s="448"/>
      <c r="V3" s="448"/>
      <c r="W3" s="448"/>
      <c r="X3" s="448"/>
      <c r="Y3" s="448"/>
      <c r="Z3" s="448"/>
      <c r="AA3" s="448"/>
      <c r="AB3" s="448"/>
      <c r="AC3" s="448"/>
      <c r="AD3" s="448"/>
      <c r="AE3" s="449"/>
    </row>
    <row r="4" spans="1:31" ht="12.6" customHeight="1">
      <c r="A4" s="447"/>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c r="AB4" s="448"/>
      <c r="AC4" s="448"/>
      <c r="AD4" s="448"/>
      <c r="AE4" s="449"/>
    </row>
    <row r="5" spans="1:31" ht="12.6" customHeight="1">
      <c r="A5" s="447"/>
      <c r="B5" s="448"/>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8"/>
      <c r="AC5" s="448"/>
      <c r="AD5" s="448"/>
      <c r="AE5" s="449"/>
    </row>
    <row r="6" spans="1:31" ht="12.6" customHeight="1">
      <c r="A6" s="450"/>
      <c r="B6" s="451"/>
      <c r="C6" s="451"/>
      <c r="D6" s="451"/>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9"/>
    </row>
    <row r="7" spans="1:31" ht="36.75" customHeight="1">
      <c r="A7" s="452" t="s">
        <v>804</v>
      </c>
      <c r="B7" s="453"/>
      <c r="C7" s="305" t="s">
        <v>805</v>
      </c>
      <c r="D7" s="306">
        <v>45582</v>
      </c>
      <c r="E7" s="454"/>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6"/>
    </row>
    <row r="8" spans="1:31" ht="12.6" customHeight="1">
      <c r="A8" s="460" t="s">
        <v>806</v>
      </c>
      <c r="B8" s="461"/>
      <c r="C8" s="307" t="s">
        <v>807</v>
      </c>
      <c r="D8" s="372" t="s">
        <v>808</v>
      </c>
      <c r="E8" s="457"/>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9"/>
    </row>
    <row r="9" spans="1:31" ht="30.75" customHeight="1">
      <c r="A9" s="462"/>
      <c r="B9" s="463"/>
      <c r="C9" s="307" t="s">
        <v>809</v>
      </c>
      <c r="D9" s="372" t="s">
        <v>810</v>
      </c>
      <c r="E9" s="308"/>
      <c r="F9" s="439" t="s">
        <v>811</v>
      </c>
      <c r="G9" s="439"/>
      <c r="H9" s="439" t="s">
        <v>812</v>
      </c>
      <c r="I9" s="439"/>
      <c r="J9" s="439" t="s">
        <v>813</v>
      </c>
      <c r="K9" s="439"/>
      <c r="L9" s="439" t="s">
        <v>814</v>
      </c>
      <c r="M9" s="439"/>
      <c r="N9" s="439" t="s">
        <v>815</v>
      </c>
      <c r="O9" s="439"/>
      <c r="P9" s="439" t="s">
        <v>816</v>
      </c>
      <c r="Q9" s="439"/>
      <c r="R9" s="439" t="s">
        <v>817</v>
      </c>
      <c r="S9" s="439"/>
      <c r="T9" s="439" t="s">
        <v>818</v>
      </c>
      <c r="U9" s="439"/>
      <c r="V9" s="439" t="s">
        <v>819</v>
      </c>
      <c r="W9" s="439"/>
      <c r="X9" s="439" t="s">
        <v>820</v>
      </c>
      <c r="Y9" s="439"/>
      <c r="Z9" s="439" t="s">
        <v>821</v>
      </c>
      <c r="AA9" s="439"/>
      <c r="AB9" s="439" t="s">
        <v>822</v>
      </c>
      <c r="AC9" s="439"/>
      <c r="AD9" s="439" t="s">
        <v>596</v>
      </c>
      <c r="AE9" s="440"/>
    </row>
    <row r="10" spans="1:31" ht="47.25" customHeight="1">
      <c r="A10" s="309" t="s">
        <v>823</v>
      </c>
      <c r="B10" s="310" t="s">
        <v>824</v>
      </c>
      <c r="C10" s="305" t="s">
        <v>825</v>
      </c>
      <c r="D10" s="311" t="s">
        <v>826</v>
      </c>
      <c r="E10" s="312"/>
      <c r="F10" s="313" t="s">
        <v>827</v>
      </c>
      <c r="G10" s="314" t="s">
        <v>828</v>
      </c>
      <c r="H10" s="313" t="s">
        <v>827</v>
      </c>
      <c r="I10" s="314" t="s">
        <v>828</v>
      </c>
      <c r="J10" s="313" t="s">
        <v>827</v>
      </c>
      <c r="K10" s="314" t="s">
        <v>828</v>
      </c>
      <c r="L10" s="313" t="s">
        <v>827</v>
      </c>
      <c r="M10" s="314" t="s">
        <v>828</v>
      </c>
      <c r="N10" s="313" t="s">
        <v>827</v>
      </c>
      <c r="O10" s="314" t="s">
        <v>828</v>
      </c>
      <c r="P10" s="313" t="s">
        <v>827</v>
      </c>
      <c r="Q10" s="314" t="s">
        <v>828</v>
      </c>
      <c r="R10" s="313" t="s">
        <v>827</v>
      </c>
      <c r="S10" s="314" t="s">
        <v>828</v>
      </c>
      <c r="T10" s="313" t="s">
        <v>827</v>
      </c>
      <c r="U10" s="314" t="s">
        <v>828</v>
      </c>
      <c r="V10" s="313" t="s">
        <v>827</v>
      </c>
      <c r="W10" s="314" t="s">
        <v>828</v>
      </c>
      <c r="X10" s="313" t="s">
        <v>827</v>
      </c>
      <c r="Y10" s="314" t="s">
        <v>828</v>
      </c>
      <c r="Z10" s="313" t="s">
        <v>827</v>
      </c>
      <c r="AA10" s="314" t="s">
        <v>828</v>
      </c>
      <c r="AB10" s="313" t="s">
        <v>827</v>
      </c>
      <c r="AC10" s="314" t="s">
        <v>828</v>
      </c>
      <c r="AD10" s="313" t="s">
        <v>827</v>
      </c>
      <c r="AE10" s="315" t="s">
        <v>828</v>
      </c>
    </row>
    <row r="11" spans="1:31" ht="20.25" customHeight="1">
      <c r="A11" s="316" t="s">
        <v>829</v>
      </c>
      <c r="B11" s="317" t="str">
        <f>'[2]QCOB VEST - 110V_SAPATAS'!$E$14</f>
        <v>SERVIÇOS PRELIMINARES</v>
      </c>
      <c r="C11" s="318">
        <f>D11/$D$51</f>
        <v>2.0719736236331394E-2</v>
      </c>
      <c r="D11" s="311">
        <f>ORÇAMENTO!J20</f>
        <v>25378.1</v>
      </c>
      <c r="E11" s="311"/>
      <c r="F11" s="319">
        <v>1</v>
      </c>
      <c r="G11" s="320">
        <f>D11*F11</f>
        <v>25378.1</v>
      </c>
      <c r="H11" s="321"/>
      <c r="I11" s="320"/>
      <c r="J11" s="321"/>
      <c r="K11" s="320"/>
      <c r="L11" s="321"/>
      <c r="M11" s="320"/>
      <c r="N11" s="321"/>
      <c r="O11" s="320"/>
      <c r="P11" s="320"/>
      <c r="Q11" s="320"/>
      <c r="R11" s="320"/>
      <c r="S11" s="320"/>
      <c r="T11" s="320"/>
      <c r="U11" s="320"/>
      <c r="V11" s="320"/>
      <c r="W11" s="320"/>
      <c r="X11" s="320"/>
      <c r="Y11" s="320"/>
      <c r="Z11" s="320"/>
      <c r="AA11" s="320"/>
      <c r="AB11" s="321"/>
      <c r="AC11" s="320"/>
      <c r="AD11" s="321">
        <f>F11+H11+J11+L11+N11+AB11</f>
        <v>1</v>
      </c>
      <c r="AE11" s="322">
        <f>AC11+O11+M11+K11+I11+G11</f>
        <v>25378.1</v>
      </c>
    </row>
    <row r="12" spans="1:31" ht="12.6" customHeight="1">
      <c r="A12" s="316"/>
      <c r="B12" s="323"/>
      <c r="C12" s="318"/>
      <c r="D12" s="323"/>
      <c r="E12" s="311"/>
      <c r="F12" s="310"/>
      <c r="G12" s="320">
        <f>D12*F12</f>
        <v>0</v>
      </c>
      <c r="H12" s="310"/>
      <c r="I12" s="324"/>
      <c r="J12" s="310"/>
      <c r="K12" s="324"/>
      <c r="L12" s="310"/>
      <c r="M12" s="324"/>
      <c r="N12" s="310"/>
      <c r="O12" s="324"/>
      <c r="P12" s="324"/>
      <c r="Q12" s="324"/>
      <c r="R12" s="324"/>
      <c r="S12" s="324"/>
      <c r="T12" s="324"/>
      <c r="U12" s="324"/>
      <c r="V12" s="324"/>
      <c r="W12" s="324"/>
      <c r="X12" s="324"/>
      <c r="Y12" s="324"/>
      <c r="Z12" s="324"/>
      <c r="AA12" s="324"/>
      <c r="AB12" s="310"/>
      <c r="AC12" s="324"/>
      <c r="AD12" s="310"/>
      <c r="AE12" s="325"/>
    </row>
    <row r="13" spans="1:31" ht="30" customHeight="1">
      <c r="A13" s="316" t="s">
        <v>830</v>
      </c>
      <c r="B13" s="317" t="str">
        <f>'[2]QCOB VEST - 110V_SAPATAS'!$E$22</f>
        <v>MOVIMENTO DE TERRA PARA FUNDAÇÕES</v>
      </c>
      <c r="C13" s="318">
        <f>D13/$D$51</f>
        <v>1.0582960781784234E-3</v>
      </c>
      <c r="D13" s="311">
        <f>ORÇAMENTO!J24</f>
        <v>1296.23</v>
      </c>
      <c r="E13" s="311"/>
      <c r="F13" s="319">
        <v>1</v>
      </c>
      <c r="G13" s="320">
        <f>D13*F13</f>
        <v>1296.23</v>
      </c>
      <c r="H13" s="321"/>
      <c r="I13" s="320"/>
      <c r="J13" s="321"/>
      <c r="K13" s="320"/>
      <c r="L13" s="321"/>
      <c r="M13" s="320"/>
      <c r="N13" s="321"/>
      <c r="O13" s="320"/>
      <c r="P13" s="320"/>
      <c r="Q13" s="320"/>
      <c r="R13" s="320"/>
      <c r="S13" s="320"/>
      <c r="T13" s="320"/>
      <c r="U13" s="320"/>
      <c r="V13" s="320"/>
      <c r="W13" s="320"/>
      <c r="X13" s="320"/>
      <c r="Y13" s="320"/>
      <c r="Z13" s="320"/>
      <c r="AA13" s="320"/>
      <c r="AB13" s="321"/>
      <c r="AC13" s="320"/>
      <c r="AD13" s="321">
        <f>F13+H13+J13+L13+N13+AB13</f>
        <v>1</v>
      </c>
      <c r="AE13" s="322">
        <f>AC13+O13+M13+K13+I13+G13</f>
        <v>1296.23</v>
      </c>
    </row>
    <row r="14" spans="1:31" ht="15.75">
      <c r="A14" s="316"/>
      <c r="B14" s="323"/>
      <c r="C14" s="318"/>
      <c r="D14" s="323"/>
      <c r="E14" s="311"/>
      <c r="F14" s="310"/>
      <c r="G14" s="323"/>
      <c r="H14" s="310"/>
      <c r="I14" s="324"/>
      <c r="J14" s="310"/>
      <c r="K14" s="324"/>
      <c r="L14" s="310"/>
      <c r="M14" s="324"/>
      <c r="N14" s="310"/>
      <c r="O14" s="324"/>
      <c r="P14" s="324"/>
      <c r="Q14" s="324"/>
      <c r="R14" s="324"/>
      <c r="S14" s="324"/>
      <c r="T14" s="324"/>
      <c r="U14" s="324"/>
      <c r="V14" s="324"/>
      <c r="W14" s="324"/>
      <c r="X14" s="324"/>
      <c r="Y14" s="324"/>
      <c r="Z14" s="324"/>
      <c r="AA14" s="324"/>
      <c r="AB14" s="310"/>
      <c r="AC14" s="324"/>
      <c r="AD14" s="310"/>
      <c r="AE14" s="325"/>
    </row>
    <row r="15" spans="1:31" ht="15.75">
      <c r="A15" s="326" t="s">
        <v>831</v>
      </c>
      <c r="B15" s="323" t="str">
        <f>'[3]Planilha Repactuação 4S 2015'!D26</f>
        <v>INFRAESTRUTURA</v>
      </c>
      <c r="C15" s="318">
        <f>D15/$D$51</f>
        <v>0</v>
      </c>
      <c r="D15" s="311">
        <f>'[3]Planilha Repactuação 4S 2015'!O26</f>
        <v>0</v>
      </c>
      <c r="E15" s="311"/>
      <c r="F15" s="327"/>
      <c r="G15" s="323"/>
      <c r="H15" s="310"/>
      <c r="I15" s="324"/>
      <c r="J15" s="310"/>
      <c r="K15" s="324"/>
      <c r="L15" s="310"/>
      <c r="M15" s="324"/>
      <c r="N15" s="310"/>
      <c r="O15" s="324"/>
      <c r="P15" s="324"/>
      <c r="Q15" s="324"/>
      <c r="R15" s="324"/>
      <c r="S15" s="324"/>
      <c r="T15" s="324"/>
      <c r="U15" s="324"/>
      <c r="V15" s="324"/>
      <c r="W15" s="324"/>
      <c r="X15" s="324"/>
      <c r="Y15" s="324"/>
      <c r="Z15" s="324"/>
      <c r="AA15" s="324"/>
      <c r="AB15" s="310"/>
      <c r="AC15" s="324"/>
      <c r="AD15" s="321">
        <f>F15+H15+J15+L15+N15+AB15</f>
        <v>0</v>
      </c>
      <c r="AE15" s="322">
        <f>AC15+O15+M15+K15+I15+G15</f>
        <v>0</v>
      </c>
    </row>
    <row r="16" spans="1:31" ht="15.75">
      <c r="A16" s="316"/>
      <c r="B16" s="323"/>
      <c r="C16" s="318"/>
      <c r="D16" s="323"/>
      <c r="E16" s="311"/>
      <c r="F16" s="327"/>
      <c r="G16" s="323"/>
      <c r="H16" s="310"/>
      <c r="I16" s="324"/>
      <c r="J16" s="310"/>
      <c r="K16" s="324"/>
      <c r="L16" s="310"/>
      <c r="M16" s="324"/>
      <c r="N16" s="310"/>
      <c r="O16" s="324"/>
      <c r="P16" s="324"/>
      <c r="Q16" s="324"/>
      <c r="R16" s="324"/>
      <c r="S16" s="324"/>
      <c r="T16" s="324"/>
      <c r="U16" s="324"/>
      <c r="V16" s="324"/>
      <c r="W16" s="324"/>
      <c r="X16" s="324"/>
      <c r="Y16" s="324"/>
      <c r="Z16" s="324"/>
      <c r="AA16" s="324"/>
      <c r="AB16" s="310"/>
      <c r="AC16" s="324"/>
      <c r="AD16" s="310"/>
      <c r="AE16" s="325"/>
    </row>
    <row r="17" spans="1:31" ht="15.75">
      <c r="A17" s="326" t="s">
        <v>832</v>
      </c>
      <c r="B17" s="317" t="str">
        <f>'[2]QCOB VEST - 110V_SAPATAS'!$E$26</f>
        <v>SUPERESTRUTURA</v>
      </c>
      <c r="C17" s="318">
        <f>D17/$D$51</f>
        <v>0.16422812165640641</v>
      </c>
      <c r="D17" s="311">
        <f>ORÇAMENTO!J51</f>
        <v>201151.098</v>
      </c>
      <c r="E17" s="311"/>
      <c r="F17" s="319">
        <v>0.05</v>
      </c>
      <c r="G17" s="320">
        <f>D17*F17</f>
        <v>10057.554900000001</v>
      </c>
      <c r="H17" s="321">
        <v>0.4</v>
      </c>
      <c r="I17" s="320">
        <f>D17*H17</f>
        <v>80460.439200000008</v>
      </c>
      <c r="J17" s="321">
        <v>0.55000000000000004</v>
      </c>
      <c r="K17" s="320">
        <f>D17*J17</f>
        <v>110633.1039</v>
      </c>
      <c r="L17" s="321"/>
      <c r="M17" s="320"/>
      <c r="N17" s="321"/>
      <c r="O17" s="320"/>
      <c r="P17" s="320"/>
      <c r="Q17" s="320"/>
      <c r="R17" s="320"/>
      <c r="S17" s="320"/>
      <c r="T17" s="320"/>
      <c r="U17" s="320"/>
      <c r="V17" s="320"/>
      <c r="W17" s="320"/>
      <c r="X17" s="320"/>
      <c r="Y17" s="320"/>
      <c r="Z17" s="320"/>
      <c r="AA17" s="320"/>
      <c r="AB17" s="321"/>
      <c r="AC17" s="320"/>
      <c r="AD17" s="321">
        <f>F17+H17+J17+L17+N17+AB17</f>
        <v>1</v>
      </c>
      <c r="AE17" s="322">
        <f>AC17+O17+M17+K17+I17+G17</f>
        <v>201151.098</v>
      </c>
    </row>
    <row r="18" spans="1:31" ht="12.6" customHeight="1">
      <c r="A18" s="316"/>
      <c r="B18" s="323"/>
      <c r="C18" s="328"/>
      <c r="D18" s="323"/>
      <c r="E18" s="329"/>
      <c r="F18" s="310"/>
      <c r="G18" s="323"/>
      <c r="H18" s="310"/>
      <c r="I18" s="324"/>
      <c r="J18" s="310"/>
      <c r="K18" s="324"/>
      <c r="L18" s="310"/>
      <c r="M18" s="324"/>
      <c r="N18" s="310"/>
      <c r="O18" s="324"/>
      <c r="P18" s="324"/>
      <c r="Q18" s="324"/>
      <c r="R18" s="324"/>
      <c r="S18" s="324"/>
      <c r="T18" s="324"/>
      <c r="U18" s="324"/>
      <c r="V18" s="324"/>
      <c r="W18" s="324"/>
      <c r="X18" s="324"/>
      <c r="Y18" s="324"/>
      <c r="Z18" s="324"/>
      <c r="AA18" s="324"/>
      <c r="AB18" s="310"/>
      <c r="AC18" s="324"/>
      <c r="AD18" s="310"/>
      <c r="AE18" s="325"/>
    </row>
    <row r="19" spans="1:31" ht="12.6" customHeight="1">
      <c r="A19" s="326" t="s">
        <v>833</v>
      </c>
      <c r="B19" s="317" t="str">
        <f>'[2]QCOB VEST - 110V_SAPATAS'!$E$52</f>
        <v>SISTEMAS DE VEDAÇÃO VERTICAL</v>
      </c>
      <c r="C19" s="328">
        <f>D19/$D$51</f>
        <v>3.8517909733708708E-2</v>
      </c>
      <c r="D19" s="329">
        <f>ORÇAMENTO!J61</f>
        <v>47177.79</v>
      </c>
      <c r="E19" s="329"/>
      <c r="F19" s="330"/>
      <c r="G19" s="331"/>
      <c r="H19" s="313"/>
      <c r="I19" s="332"/>
      <c r="J19" s="313">
        <v>0.2</v>
      </c>
      <c r="K19" s="332">
        <f>D19*J19</f>
        <v>9435.5580000000009</v>
      </c>
      <c r="L19" s="313">
        <v>0.3</v>
      </c>
      <c r="M19" s="332">
        <f>D19*L19</f>
        <v>14153.337</v>
      </c>
      <c r="N19" s="313">
        <v>0.5</v>
      </c>
      <c r="O19" s="332">
        <f>D19*N19</f>
        <v>23588.895</v>
      </c>
      <c r="P19" s="332"/>
      <c r="Q19" s="332"/>
      <c r="R19" s="332"/>
      <c r="S19" s="332"/>
      <c r="T19" s="332"/>
      <c r="U19" s="332"/>
      <c r="V19" s="332"/>
      <c r="W19" s="332"/>
      <c r="X19" s="332"/>
      <c r="Y19" s="332"/>
      <c r="Z19" s="332"/>
      <c r="AA19" s="332"/>
      <c r="AB19" s="313"/>
      <c r="AC19" s="332"/>
      <c r="AD19" s="313">
        <f>F19+H19+J19+L19+N19+AB19</f>
        <v>1</v>
      </c>
      <c r="AE19" s="333">
        <f>AC19+O19+M19+K19+I19+G19</f>
        <v>47177.790000000008</v>
      </c>
    </row>
    <row r="20" spans="1:31" ht="12.6" customHeight="1">
      <c r="A20" s="316"/>
      <c r="B20" s="317"/>
      <c r="C20" s="328"/>
      <c r="D20" s="329"/>
      <c r="E20" s="329"/>
      <c r="F20" s="330"/>
      <c r="G20" s="331"/>
      <c r="H20" s="313"/>
      <c r="I20" s="332"/>
      <c r="J20" s="313"/>
      <c r="K20" s="332"/>
      <c r="L20" s="313"/>
      <c r="M20" s="332"/>
      <c r="N20" s="313"/>
      <c r="O20" s="332"/>
      <c r="P20" s="332"/>
      <c r="Q20" s="332"/>
      <c r="R20" s="332"/>
      <c r="S20" s="332"/>
      <c r="T20" s="332"/>
      <c r="U20" s="332"/>
      <c r="V20" s="332"/>
      <c r="W20" s="332"/>
      <c r="X20" s="332"/>
      <c r="Y20" s="332"/>
      <c r="Z20" s="332"/>
      <c r="AA20" s="332"/>
      <c r="AB20" s="313"/>
      <c r="AC20" s="332"/>
      <c r="AD20" s="313"/>
      <c r="AE20" s="333"/>
    </row>
    <row r="21" spans="1:31" ht="12.6" customHeight="1">
      <c r="A21" s="326" t="s">
        <v>834</v>
      </c>
      <c r="B21" s="317" t="str">
        <f>'[2]QCOB VEST - 110V_SAPATAS'!$E$62</f>
        <v>ESQUADRIAS</v>
      </c>
      <c r="C21" s="328">
        <f>D21/$D$51</f>
        <v>1.9488713776029874E-2</v>
      </c>
      <c r="D21" s="329">
        <f>ORÇAMENTO!J78</f>
        <v>23870.31</v>
      </c>
      <c r="E21" s="329"/>
      <c r="F21" s="330"/>
      <c r="G21" s="331"/>
      <c r="H21" s="313"/>
      <c r="I21" s="332"/>
      <c r="J21" s="313"/>
      <c r="K21" s="332"/>
      <c r="L21" s="313"/>
      <c r="M21" s="332"/>
      <c r="N21" s="313"/>
      <c r="O21" s="332"/>
      <c r="P21" s="313">
        <v>0.5</v>
      </c>
      <c r="Q21" s="332">
        <f>D21*P21</f>
        <v>11935.155000000001</v>
      </c>
      <c r="R21" s="313">
        <v>0.5</v>
      </c>
      <c r="S21" s="332">
        <f>D21*R21</f>
        <v>11935.155000000001</v>
      </c>
      <c r="T21" s="332"/>
      <c r="U21" s="332"/>
      <c r="V21" s="332"/>
      <c r="W21" s="332"/>
      <c r="X21" s="332"/>
      <c r="Y21" s="332"/>
      <c r="Z21" s="332"/>
      <c r="AA21" s="332"/>
      <c r="AB21" s="313"/>
      <c r="AC21" s="332"/>
      <c r="AD21" s="313">
        <f>R21+P21</f>
        <v>1</v>
      </c>
      <c r="AE21" s="333">
        <f>S21+Q21</f>
        <v>23870.31</v>
      </c>
    </row>
    <row r="22" spans="1:31" ht="12.6" customHeight="1">
      <c r="A22" s="316"/>
      <c r="B22" s="317"/>
      <c r="C22" s="328"/>
      <c r="D22" s="329"/>
      <c r="E22" s="329"/>
      <c r="F22" s="330"/>
      <c r="G22" s="331"/>
      <c r="H22" s="313"/>
      <c r="I22" s="332"/>
      <c r="J22" s="313"/>
      <c r="K22" s="332"/>
      <c r="L22" s="313"/>
      <c r="M22" s="332"/>
      <c r="N22" s="313"/>
      <c r="O22" s="332"/>
      <c r="P22" s="332"/>
      <c r="Q22" s="332"/>
      <c r="R22" s="332"/>
      <c r="S22" s="332"/>
      <c r="T22" s="332"/>
      <c r="U22" s="332"/>
      <c r="V22" s="332"/>
      <c r="W22" s="332"/>
      <c r="X22" s="332"/>
      <c r="Y22" s="332"/>
      <c r="Z22" s="332"/>
      <c r="AA22" s="332"/>
      <c r="AB22" s="313"/>
      <c r="AC22" s="332"/>
      <c r="AD22" s="313"/>
      <c r="AE22" s="333"/>
    </row>
    <row r="23" spans="1:31" ht="12.6" customHeight="1">
      <c r="A23" s="326" t="s">
        <v>835</v>
      </c>
      <c r="B23" s="317" t="str">
        <f>'[2]QCOB VEST - 110V_SAPATAS'!$E$79</f>
        <v>SISTEMAS DE COBERTURA</v>
      </c>
      <c r="C23" s="328">
        <f>D23/$D$51</f>
        <v>0.295221571175735</v>
      </c>
      <c r="D23" s="329">
        <f>ORÇAMENTO!J83</f>
        <v>361595.46</v>
      </c>
      <c r="E23" s="329"/>
      <c r="F23" s="330"/>
      <c r="G23" s="331"/>
      <c r="H23" s="313"/>
      <c r="I23" s="332"/>
      <c r="J23" s="313"/>
      <c r="K23" s="332"/>
      <c r="L23" s="313">
        <v>0.2</v>
      </c>
      <c r="M23" s="332">
        <f>D23*L23</f>
        <v>72319.092000000004</v>
      </c>
      <c r="N23" s="313">
        <v>0.3</v>
      </c>
      <c r="O23" s="332">
        <f>D23*N23</f>
        <v>108478.63800000001</v>
      </c>
      <c r="P23" s="313">
        <v>0.3</v>
      </c>
      <c r="Q23" s="332">
        <f>D23*P23</f>
        <v>108478.63800000001</v>
      </c>
      <c r="R23" s="313">
        <v>0.2</v>
      </c>
      <c r="S23" s="332">
        <f>D23*R23</f>
        <v>72319.092000000004</v>
      </c>
      <c r="T23" s="332"/>
      <c r="U23" s="332"/>
      <c r="V23" s="332"/>
      <c r="W23" s="332"/>
      <c r="X23" s="332"/>
      <c r="Y23" s="332"/>
      <c r="Z23" s="332"/>
      <c r="AA23" s="332"/>
      <c r="AB23" s="313"/>
      <c r="AC23" s="332"/>
      <c r="AD23" s="313">
        <f>R23+P23+N23+L23</f>
        <v>1</v>
      </c>
      <c r="AE23" s="333">
        <f>S23+Q23+O23+M23</f>
        <v>361595.46</v>
      </c>
    </row>
    <row r="24" spans="1:31" ht="12.6" customHeight="1">
      <c r="A24" s="316"/>
      <c r="B24" s="317"/>
      <c r="C24" s="328"/>
      <c r="D24" s="329"/>
      <c r="E24" s="329"/>
      <c r="F24" s="330"/>
      <c r="G24" s="331"/>
      <c r="H24" s="313"/>
      <c r="I24" s="332"/>
      <c r="J24" s="313"/>
      <c r="K24" s="332"/>
      <c r="L24" s="313"/>
      <c r="M24" s="332"/>
      <c r="N24" s="313"/>
      <c r="O24" s="332"/>
      <c r="P24" s="332"/>
      <c r="Q24" s="332"/>
      <c r="R24" s="332"/>
      <c r="S24" s="332"/>
      <c r="T24" s="332"/>
      <c r="U24" s="332"/>
      <c r="V24" s="332"/>
      <c r="W24" s="332"/>
      <c r="X24" s="332"/>
      <c r="Y24" s="332"/>
      <c r="Z24" s="332"/>
      <c r="AA24" s="332"/>
      <c r="AB24" s="313"/>
      <c r="AC24" s="332"/>
      <c r="AD24" s="313"/>
      <c r="AE24" s="333"/>
    </row>
    <row r="25" spans="1:31" ht="12.6" customHeight="1">
      <c r="A25" s="326" t="s">
        <v>836</v>
      </c>
      <c r="B25" s="317" t="str">
        <f>'[2]QCOB VEST - 110V_SAPATAS'!$E$84</f>
        <v>IMPERMEABILIZAÇÃO</v>
      </c>
      <c r="C25" s="328">
        <f>D25/$D$51</f>
        <v>1.3459300821240309E-2</v>
      </c>
      <c r="D25" s="329">
        <f>ORÇAMENTO!J88</f>
        <v>16485.32</v>
      </c>
      <c r="E25" s="329"/>
      <c r="F25" s="330"/>
      <c r="G25" s="331"/>
      <c r="H25" s="313"/>
      <c r="I25" s="332"/>
      <c r="J25" s="313">
        <v>0.1</v>
      </c>
      <c r="K25" s="332">
        <f>D25*J25</f>
        <v>1648.5320000000002</v>
      </c>
      <c r="L25" s="313">
        <v>0.4</v>
      </c>
      <c r="M25" s="332">
        <f>D25*L25</f>
        <v>6594.1280000000006</v>
      </c>
      <c r="N25" s="313">
        <v>0.5</v>
      </c>
      <c r="O25" s="332">
        <f>D25*N25</f>
        <v>8242.66</v>
      </c>
      <c r="P25" s="332"/>
      <c r="Q25" s="332"/>
      <c r="R25" s="332"/>
      <c r="S25" s="332"/>
      <c r="T25" s="332"/>
      <c r="U25" s="332"/>
      <c r="V25" s="332"/>
      <c r="W25" s="332"/>
      <c r="X25" s="332"/>
      <c r="Y25" s="332"/>
      <c r="Z25" s="332"/>
      <c r="AA25" s="332"/>
      <c r="AB25" s="313"/>
      <c r="AC25" s="332"/>
      <c r="AD25" s="313">
        <f>F25+H25+J25+L25+N25+AB25</f>
        <v>1</v>
      </c>
      <c r="AE25" s="333">
        <f>AC25+O25+M25+K25+I25+G25</f>
        <v>16485.32</v>
      </c>
    </row>
    <row r="26" spans="1:31" ht="12.6" customHeight="1">
      <c r="A26" s="316"/>
      <c r="B26" s="317"/>
      <c r="C26" s="328"/>
      <c r="D26" s="329"/>
      <c r="E26" s="329"/>
      <c r="F26" s="330"/>
      <c r="G26" s="331"/>
      <c r="H26" s="313"/>
      <c r="I26" s="332"/>
      <c r="J26" s="313"/>
      <c r="K26" s="332"/>
      <c r="L26" s="313"/>
      <c r="M26" s="332"/>
      <c r="N26" s="313"/>
      <c r="O26" s="332"/>
      <c r="P26" s="332"/>
      <c r="Q26" s="332"/>
      <c r="R26" s="332"/>
      <c r="S26" s="332"/>
      <c r="T26" s="332"/>
      <c r="U26" s="332"/>
      <c r="V26" s="332"/>
      <c r="W26" s="332"/>
      <c r="X26" s="332"/>
      <c r="Y26" s="332"/>
      <c r="Z26" s="332"/>
      <c r="AA26" s="332"/>
      <c r="AB26" s="313"/>
      <c r="AC26" s="332"/>
      <c r="AD26" s="313"/>
      <c r="AE26" s="333"/>
    </row>
    <row r="27" spans="1:31" ht="12.6" customHeight="1">
      <c r="A27" s="326" t="s">
        <v>837</v>
      </c>
      <c r="B27" s="317" t="str">
        <f>'[2]QCOB VEST - 110V_SAPATAS'!$E$89</f>
        <v>REVESTIMENTOS INTERNO E EXTERNO</v>
      </c>
      <c r="C27" s="328">
        <f>D27/$D$51</f>
        <v>7.515588923385326E-2</v>
      </c>
      <c r="D27" s="329">
        <f>ORÇAMENTO!J101</f>
        <v>92052.989999999991</v>
      </c>
      <c r="E27" s="329"/>
      <c r="F27" s="330"/>
      <c r="G27" s="331"/>
      <c r="H27" s="313"/>
      <c r="I27" s="332"/>
      <c r="J27" s="313"/>
      <c r="K27" s="332"/>
      <c r="L27" s="313"/>
      <c r="M27" s="332"/>
      <c r="N27" s="313">
        <v>0.05</v>
      </c>
      <c r="O27" s="332">
        <f>D27*N27</f>
        <v>4602.6494999999995</v>
      </c>
      <c r="P27" s="313">
        <v>0.3</v>
      </c>
      <c r="Q27" s="332">
        <f>D27*P27</f>
        <v>27615.896999999997</v>
      </c>
      <c r="R27" s="313">
        <v>0.45</v>
      </c>
      <c r="S27" s="332">
        <f>D27*R27</f>
        <v>41423.845499999996</v>
      </c>
      <c r="T27" s="313">
        <v>0.2</v>
      </c>
      <c r="U27" s="332">
        <f>D27*T27</f>
        <v>18410.597999999998</v>
      </c>
      <c r="V27" s="332"/>
      <c r="W27" s="332"/>
      <c r="X27" s="332"/>
      <c r="Y27" s="332"/>
      <c r="Z27" s="332"/>
      <c r="AA27" s="332"/>
      <c r="AB27" s="313"/>
      <c r="AC27" s="332"/>
      <c r="AD27" s="313">
        <f>N27+P27+R27+T27</f>
        <v>1</v>
      </c>
      <c r="AE27" s="333">
        <f>U27+S27+Q27+O27</f>
        <v>92052.989999999991</v>
      </c>
    </row>
    <row r="28" spans="1:31" ht="12.6" customHeight="1">
      <c r="A28" s="316"/>
      <c r="B28" s="317"/>
      <c r="C28" s="328"/>
      <c r="D28" s="329"/>
      <c r="E28" s="329"/>
      <c r="F28" s="330"/>
      <c r="G28" s="331"/>
      <c r="H28" s="313"/>
      <c r="I28" s="332"/>
      <c r="J28" s="313"/>
      <c r="K28" s="332"/>
      <c r="L28" s="313"/>
      <c r="M28" s="332"/>
      <c r="N28" s="313"/>
      <c r="O28" s="332"/>
      <c r="P28" s="332"/>
      <c r="Q28" s="332"/>
      <c r="R28" s="332"/>
      <c r="S28" s="332"/>
      <c r="T28" s="332"/>
      <c r="U28" s="332"/>
      <c r="V28" s="332"/>
      <c r="W28" s="332"/>
      <c r="X28" s="332"/>
      <c r="Y28" s="332"/>
      <c r="Z28" s="332"/>
      <c r="AA28" s="332"/>
      <c r="AB28" s="313"/>
      <c r="AC28" s="332"/>
      <c r="AD28" s="313"/>
      <c r="AE28" s="333"/>
    </row>
    <row r="29" spans="1:31" ht="12.6" customHeight="1">
      <c r="A29" s="326" t="s">
        <v>838</v>
      </c>
      <c r="B29" s="317" t="str">
        <f>'[2]QCOB VEST - 110V_SAPATAS'!$E$102</f>
        <v>SISTEMAS DE PISOS</v>
      </c>
      <c r="C29" s="328">
        <f>D29/$D$51</f>
        <v>0.11441885090209712</v>
      </c>
      <c r="D29" s="329">
        <f>ORÇAMENTO!J114</f>
        <v>140143.34</v>
      </c>
      <c r="E29" s="329"/>
      <c r="F29" s="330"/>
      <c r="G29" s="331"/>
      <c r="H29" s="313"/>
      <c r="I29" s="332"/>
      <c r="J29" s="313"/>
      <c r="K29" s="332"/>
      <c r="L29" s="313"/>
      <c r="M29" s="332"/>
      <c r="N29" s="313"/>
      <c r="O29" s="332"/>
      <c r="P29" s="332"/>
      <c r="Q29" s="332"/>
      <c r="R29" s="313">
        <v>0.1</v>
      </c>
      <c r="S29" s="332">
        <f>D29*R29</f>
        <v>14014.334000000001</v>
      </c>
      <c r="T29" s="313">
        <v>0.2</v>
      </c>
      <c r="U29" s="332">
        <f>D29*T29</f>
        <v>28028.668000000001</v>
      </c>
      <c r="V29" s="313">
        <v>0.4</v>
      </c>
      <c r="W29" s="332">
        <f>D29*V29</f>
        <v>56057.336000000003</v>
      </c>
      <c r="X29" s="313">
        <v>0.3</v>
      </c>
      <c r="Y29" s="332">
        <f>D29*X29</f>
        <v>42043.002</v>
      </c>
      <c r="Z29" s="332"/>
      <c r="AA29" s="332"/>
      <c r="AB29" s="313"/>
      <c r="AC29" s="332"/>
      <c r="AD29" s="313">
        <f>R29+T29+V29+X29</f>
        <v>1</v>
      </c>
      <c r="AE29" s="333">
        <f>S29+U29+W29+Y29</f>
        <v>140143.34</v>
      </c>
    </row>
    <row r="30" spans="1:31" ht="12.6" customHeight="1">
      <c r="A30" s="316"/>
      <c r="B30" s="317"/>
      <c r="C30" s="328"/>
      <c r="D30" s="329"/>
      <c r="E30" s="329"/>
      <c r="F30" s="330"/>
      <c r="G30" s="331"/>
      <c r="H30" s="313"/>
      <c r="I30" s="332"/>
      <c r="J30" s="313"/>
      <c r="K30" s="332"/>
      <c r="L30" s="313"/>
      <c r="M30" s="332"/>
      <c r="N30" s="313"/>
      <c r="O30" s="332"/>
      <c r="P30" s="332"/>
      <c r="Q30" s="332"/>
      <c r="R30" s="332"/>
      <c r="S30" s="332"/>
      <c r="T30" s="332"/>
      <c r="U30" s="332"/>
      <c r="V30" s="332"/>
      <c r="W30" s="332"/>
      <c r="X30" s="332"/>
      <c r="Y30" s="332"/>
      <c r="Z30" s="332"/>
      <c r="AA30" s="332"/>
      <c r="AB30" s="313"/>
      <c r="AC30" s="332"/>
      <c r="AD30" s="313"/>
      <c r="AE30" s="333"/>
    </row>
    <row r="31" spans="1:31" ht="12.6" customHeight="1">
      <c r="A31" s="326" t="s">
        <v>839</v>
      </c>
      <c r="B31" s="317" t="str">
        <f>'[2]QCOB VEST - 110V_SAPATAS'!$E$115</f>
        <v>PINTURAS E ACABAMENTOS</v>
      </c>
      <c r="C31" s="328">
        <f>D31/$D$51</f>
        <v>0.11628681210199744</v>
      </c>
      <c r="D31" s="329">
        <f>ORÇAMENTO!J125</f>
        <v>142431.27000000002</v>
      </c>
      <c r="E31" s="329"/>
      <c r="F31" s="330"/>
      <c r="G31" s="331"/>
      <c r="H31" s="313"/>
      <c r="I31" s="332"/>
      <c r="J31" s="313"/>
      <c r="K31" s="332"/>
      <c r="L31" s="313"/>
      <c r="M31" s="332"/>
      <c r="N31" s="313"/>
      <c r="O31" s="332"/>
      <c r="P31" s="332"/>
      <c r="Q31" s="332"/>
      <c r="R31" s="332"/>
      <c r="S31" s="332"/>
      <c r="T31" s="313"/>
      <c r="U31" s="332"/>
      <c r="V31" s="332"/>
      <c r="W31" s="332"/>
      <c r="X31" s="334">
        <v>0.05</v>
      </c>
      <c r="Y31" s="332">
        <f>D31*X31</f>
        <v>7121.5635000000011</v>
      </c>
      <c r="Z31" s="334">
        <v>0.55000000000000004</v>
      </c>
      <c r="AA31" s="332">
        <f>D31*Z31</f>
        <v>78337.198500000013</v>
      </c>
      <c r="AB31" s="313">
        <v>0.4</v>
      </c>
      <c r="AC31" s="332">
        <f>D31*AB31</f>
        <v>56972.508000000009</v>
      </c>
      <c r="AD31" s="313">
        <f>AB31+Z31+X31</f>
        <v>1</v>
      </c>
      <c r="AE31" s="333">
        <f>AC31+AA31+Y31</f>
        <v>142431.27000000002</v>
      </c>
    </row>
    <row r="32" spans="1:31" ht="12.6" customHeight="1">
      <c r="A32" s="316"/>
      <c r="B32" s="317"/>
      <c r="C32" s="328"/>
      <c r="D32" s="329"/>
      <c r="E32" s="329"/>
      <c r="F32" s="330"/>
      <c r="G32" s="331"/>
      <c r="H32" s="313"/>
      <c r="I32" s="332"/>
      <c r="J32" s="313"/>
      <c r="K32" s="332"/>
      <c r="L32" s="313"/>
      <c r="M32" s="332"/>
      <c r="N32" s="313"/>
      <c r="O32" s="332"/>
      <c r="P32" s="332"/>
      <c r="Q32" s="332"/>
      <c r="R32" s="332"/>
      <c r="S32" s="332"/>
      <c r="T32" s="332"/>
      <c r="U32" s="332"/>
      <c r="V32" s="332"/>
      <c r="W32" s="332"/>
      <c r="X32" s="332"/>
      <c r="Y32" s="332"/>
      <c r="Z32" s="332"/>
      <c r="AA32" s="332"/>
      <c r="AB32" s="313"/>
      <c r="AC32" s="332"/>
      <c r="AD32" s="313"/>
      <c r="AE32" s="333"/>
    </row>
    <row r="33" spans="1:31" ht="12.6" customHeight="1">
      <c r="A33" s="326" t="s">
        <v>840</v>
      </c>
      <c r="B33" s="317" t="str">
        <f>'[2]QCOB VEST - 110V_SAPATAS'!$E$126</f>
        <v>INSTALAÇÃO HIDRÁULICA</v>
      </c>
      <c r="C33" s="328">
        <f>D33/$D$51</f>
        <v>7.1224649513220249E-3</v>
      </c>
      <c r="D33" s="329">
        <f>ORÇAMENTO!J165</f>
        <v>8723.7900000000009</v>
      </c>
      <c r="E33" s="329"/>
      <c r="F33" s="330"/>
      <c r="G33" s="331"/>
      <c r="H33" s="313"/>
      <c r="I33" s="332"/>
      <c r="J33" s="313">
        <v>0.1</v>
      </c>
      <c r="K33" s="332">
        <f>D33*J33</f>
        <v>872.37900000000013</v>
      </c>
      <c r="L33" s="313">
        <v>0.4</v>
      </c>
      <c r="M33" s="332">
        <f>D33*L33</f>
        <v>3489.5160000000005</v>
      </c>
      <c r="N33" s="313">
        <v>0.5</v>
      </c>
      <c r="O33" s="332">
        <f>D33*N33</f>
        <v>4361.8950000000004</v>
      </c>
      <c r="P33" s="332"/>
      <c r="Q33" s="332"/>
      <c r="R33" s="332"/>
      <c r="S33" s="332"/>
      <c r="T33" s="332"/>
      <c r="U33" s="332"/>
      <c r="V33" s="332"/>
      <c r="W33" s="332"/>
      <c r="X33" s="332"/>
      <c r="Y33" s="332"/>
      <c r="Z33" s="332"/>
      <c r="AA33" s="332"/>
      <c r="AB33" s="313"/>
      <c r="AC33" s="332"/>
      <c r="AD33" s="313">
        <f>F33+H33+J33+L33+N33+AB33</f>
        <v>1</v>
      </c>
      <c r="AE33" s="333">
        <f>AC33+O33+M33+K33+I33+G33</f>
        <v>8723.7900000000009</v>
      </c>
    </row>
    <row r="34" spans="1:31" ht="12.6" customHeight="1">
      <c r="A34" s="316"/>
      <c r="B34" s="317"/>
      <c r="C34" s="328"/>
      <c r="D34" s="329"/>
      <c r="E34" s="329"/>
      <c r="F34" s="330"/>
      <c r="G34" s="331"/>
      <c r="H34" s="313"/>
      <c r="I34" s="332"/>
      <c r="J34" s="313"/>
      <c r="K34" s="332"/>
      <c r="L34" s="313"/>
      <c r="M34" s="332"/>
      <c r="N34" s="313"/>
      <c r="O34" s="332"/>
      <c r="P34" s="332"/>
      <c r="Q34" s="332"/>
      <c r="R34" s="332"/>
      <c r="S34" s="332"/>
      <c r="T34" s="332"/>
      <c r="U34" s="332"/>
      <c r="V34" s="332"/>
      <c r="W34" s="332"/>
      <c r="X34" s="332"/>
      <c r="Y34" s="332"/>
      <c r="Z34" s="332"/>
      <c r="AA34" s="332"/>
      <c r="AB34" s="313"/>
      <c r="AC34" s="332"/>
      <c r="AD34" s="313"/>
      <c r="AE34" s="333"/>
    </row>
    <row r="35" spans="1:31" ht="12.6" customHeight="1">
      <c r="A35" s="326" t="s">
        <v>841</v>
      </c>
      <c r="B35" s="317" t="str">
        <f>'[2]QCOB VEST - 110V_SAPATAS'!$E$166</f>
        <v>INSTALAÇÃO SANITÁRIA</v>
      </c>
      <c r="C35" s="328">
        <f>D35/$D$51</f>
        <v>1.2625885413755717E-2</v>
      </c>
      <c r="D35" s="329">
        <f>ORÇAMENTO!J190</f>
        <v>15464.53</v>
      </c>
      <c r="E35" s="329"/>
      <c r="F35" s="330"/>
      <c r="G35" s="331"/>
      <c r="H35" s="313"/>
      <c r="I35" s="332"/>
      <c r="J35" s="313"/>
      <c r="K35" s="332"/>
      <c r="L35" s="313">
        <v>0.5</v>
      </c>
      <c r="M35" s="332">
        <f>D35*L35</f>
        <v>7732.2650000000003</v>
      </c>
      <c r="N35" s="313">
        <v>0.5</v>
      </c>
      <c r="O35" s="332">
        <f>D35*N35</f>
        <v>7732.2650000000003</v>
      </c>
      <c r="P35" s="332"/>
      <c r="Q35" s="332"/>
      <c r="R35" s="332"/>
      <c r="S35" s="332"/>
      <c r="T35" s="332"/>
      <c r="U35" s="332"/>
      <c r="V35" s="332"/>
      <c r="W35" s="332"/>
      <c r="X35" s="332"/>
      <c r="Y35" s="332"/>
      <c r="Z35" s="332"/>
      <c r="AA35" s="332"/>
      <c r="AB35" s="313"/>
      <c r="AC35" s="332"/>
      <c r="AD35" s="313">
        <f>F35+H35+J35+L35+N35+AB35</f>
        <v>1</v>
      </c>
      <c r="AE35" s="333">
        <f>AC35+O35+M35+K35+I35+G35</f>
        <v>15464.53</v>
      </c>
    </row>
    <row r="36" spans="1:31" ht="12.6" customHeight="1">
      <c r="A36" s="316"/>
      <c r="B36" s="317"/>
      <c r="C36" s="328"/>
      <c r="D36" s="329"/>
      <c r="E36" s="329"/>
      <c r="F36" s="330"/>
      <c r="G36" s="331"/>
      <c r="H36" s="313"/>
      <c r="I36" s="332"/>
      <c r="J36" s="313"/>
      <c r="K36" s="332"/>
      <c r="L36" s="313"/>
      <c r="M36" s="332"/>
      <c r="N36" s="313"/>
      <c r="O36" s="332"/>
      <c r="P36" s="332"/>
      <c r="Q36" s="332"/>
      <c r="R36" s="332"/>
      <c r="S36" s="332"/>
      <c r="T36" s="332"/>
      <c r="U36" s="332"/>
      <c r="V36" s="332"/>
      <c r="W36" s="332"/>
      <c r="X36" s="332"/>
      <c r="Y36" s="332"/>
      <c r="Z36" s="332"/>
      <c r="AA36" s="332"/>
      <c r="AB36" s="313"/>
      <c r="AC36" s="332"/>
      <c r="AD36" s="313"/>
      <c r="AE36" s="333"/>
    </row>
    <row r="37" spans="1:31" ht="11.25" customHeight="1">
      <c r="A37" s="326" t="s">
        <v>842</v>
      </c>
      <c r="B37" s="317" t="str">
        <f>'[2]QCOB VEST - 110V_SAPATAS'!$E$191</f>
        <v>DRENAGEM DE ÁGUAS PLUVIAIS</v>
      </c>
      <c r="C37" s="328">
        <f>D37/$D$51</f>
        <v>5.0410940850237453E-3</v>
      </c>
      <c r="D37" s="329">
        <f>ORÇAMENTO!J196</f>
        <v>6174.47</v>
      </c>
      <c r="E37" s="329"/>
      <c r="F37" s="330"/>
      <c r="G37" s="331"/>
      <c r="H37" s="313"/>
      <c r="I37" s="332"/>
      <c r="J37" s="313"/>
      <c r="K37" s="332"/>
      <c r="L37" s="313"/>
      <c r="M37" s="332"/>
      <c r="N37" s="313"/>
      <c r="O37" s="332"/>
      <c r="P37" s="332"/>
      <c r="Q37" s="332"/>
      <c r="R37" s="332"/>
      <c r="S37" s="332"/>
      <c r="T37" s="332"/>
      <c r="U37" s="332"/>
      <c r="V37" s="332"/>
      <c r="W37" s="332"/>
      <c r="X37" s="332"/>
      <c r="Y37" s="332"/>
      <c r="Z37" s="334">
        <v>0.5</v>
      </c>
      <c r="AA37" s="332">
        <f>D37*Z37</f>
        <v>3087.2350000000001</v>
      </c>
      <c r="AB37" s="335">
        <v>0.5</v>
      </c>
      <c r="AC37" s="332">
        <f>D37*AB37</f>
        <v>3087.2350000000001</v>
      </c>
      <c r="AD37" s="313">
        <f>Z37+AB37</f>
        <v>1</v>
      </c>
      <c r="AE37" s="333">
        <f>AA37+AC37</f>
        <v>6174.47</v>
      </c>
    </row>
    <row r="38" spans="1:31" ht="12.6" customHeight="1">
      <c r="A38" s="316"/>
      <c r="B38" s="317"/>
      <c r="C38" s="328"/>
      <c r="D38" s="329"/>
      <c r="E38" s="329"/>
      <c r="F38" s="330"/>
      <c r="G38" s="331"/>
      <c r="H38" s="313"/>
      <c r="I38" s="332"/>
      <c r="J38" s="313"/>
      <c r="K38" s="332"/>
      <c r="L38" s="313"/>
      <c r="M38" s="332"/>
      <c r="N38" s="313"/>
      <c r="O38" s="332"/>
      <c r="P38" s="332"/>
      <c r="Q38" s="332"/>
      <c r="R38" s="332"/>
      <c r="S38" s="332"/>
      <c r="T38" s="332"/>
      <c r="U38" s="332"/>
      <c r="V38" s="332"/>
      <c r="W38" s="332"/>
      <c r="X38" s="332"/>
      <c r="Y38" s="332"/>
      <c r="Z38" s="332"/>
      <c r="AA38" s="332"/>
      <c r="AB38" s="313"/>
      <c r="AC38" s="332"/>
      <c r="AD38" s="313"/>
      <c r="AE38" s="333"/>
    </row>
    <row r="39" spans="1:31" ht="12.6" customHeight="1">
      <c r="A39" s="326" t="s">
        <v>843</v>
      </c>
      <c r="B39" s="317" t="str">
        <f>'[2]QCOB VEST - 110V_SAPATAS'!$E$197</f>
        <v>LOUÇAS, ACESSÓRIOS E METAIS</v>
      </c>
      <c r="C39" s="328">
        <f>D39/$D$51</f>
        <v>1.103962921899701E-2</v>
      </c>
      <c r="D39" s="329">
        <f>ORÇAMENTO!J212</f>
        <v>13521.64</v>
      </c>
      <c r="E39" s="329"/>
      <c r="F39" s="330"/>
      <c r="G39" s="331"/>
      <c r="H39" s="313"/>
      <c r="I39" s="332"/>
      <c r="J39" s="313"/>
      <c r="K39" s="332"/>
      <c r="L39" s="313"/>
      <c r="M39" s="332"/>
      <c r="N39" s="313"/>
      <c r="O39" s="332"/>
      <c r="P39" s="332"/>
      <c r="Q39" s="332"/>
      <c r="R39" s="332"/>
      <c r="S39" s="332"/>
      <c r="T39" s="332"/>
      <c r="U39" s="332"/>
      <c r="V39" s="332"/>
      <c r="W39" s="332"/>
      <c r="X39" s="332"/>
      <c r="Y39" s="332"/>
      <c r="Z39" s="334">
        <v>0.2</v>
      </c>
      <c r="AA39" s="332">
        <f>D39*Z39</f>
        <v>2704.328</v>
      </c>
      <c r="AB39" s="313">
        <v>0.8</v>
      </c>
      <c r="AC39" s="332">
        <f>D39*AB39</f>
        <v>10817.312</v>
      </c>
      <c r="AD39" s="313">
        <f>AB39+Z39</f>
        <v>1</v>
      </c>
      <c r="AE39" s="333">
        <f>AC39+AA39</f>
        <v>13521.64</v>
      </c>
    </row>
    <row r="40" spans="1:31" ht="12.6" customHeight="1">
      <c r="A40" s="316"/>
      <c r="B40" s="317"/>
      <c r="C40" s="328"/>
      <c r="D40" s="329"/>
      <c r="E40" s="329"/>
      <c r="F40" s="330"/>
      <c r="G40" s="331"/>
      <c r="H40" s="313"/>
      <c r="I40" s="332"/>
      <c r="J40" s="313"/>
      <c r="K40" s="332"/>
      <c r="L40" s="313"/>
      <c r="M40" s="332"/>
      <c r="N40" s="313"/>
      <c r="O40" s="332"/>
      <c r="P40" s="332"/>
      <c r="Q40" s="332"/>
      <c r="R40" s="332"/>
      <c r="S40" s="332"/>
      <c r="T40" s="332"/>
      <c r="U40" s="332"/>
      <c r="V40" s="332"/>
      <c r="W40" s="332"/>
      <c r="X40" s="332"/>
      <c r="Y40" s="332"/>
      <c r="Z40" s="332"/>
      <c r="AA40" s="332"/>
      <c r="AB40" s="313"/>
      <c r="AC40" s="332"/>
      <c r="AD40" s="313"/>
      <c r="AE40" s="333"/>
    </row>
    <row r="41" spans="1:31" ht="12.6" customHeight="1">
      <c r="A41" s="326" t="s">
        <v>844</v>
      </c>
      <c r="B41" s="317" t="str">
        <f>'[2]QCOB VEST - 110V_SAPATAS'!$E$213</f>
        <v>SISTEMA DE PROTEÇÃO CONTRA INCÊNCIO</v>
      </c>
      <c r="C41" s="328">
        <f>D41/$D$51</f>
        <v>6.8940327597252088E-4</v>
      </c>
      <c r="D41" s="329">
        <f>ORÇAMENTO!J220</f>
        <v>844.40000000000009</v>
      </c>
      <c r="E41" s="329"/>
      <c r="F41" s="330"/>
      <c r="G41" s="331"/>
      <c r="H41" s="313"/>
      <c r="I41" s="332"/>
      <c r="J41" s="313"/>
      <c r="K41" s="332"/>
      <c r="L41" s="313"/>
      <c r="M41" s="332"/>
      <c r="N41" s="313"/>
      <c r="O41" s="332"/>
      <c r="P41" s="332"/>
      <c r="Q41" s="332"/>
      <c r="R41" s="332"/>
      <c r="S41" s="332"/>
      <c r="T41" s="332"/>
      <c r="U41" s="332"/>
      <c r="V41" s="334">
        <v>1</v>
      </c>
      <c r="W41" s="332">
        <f>D41*V41</f>
        <v>844.40000000000009</v>
      </c>
      <c r="X41" s="332"/>
      <c r="Y41" s="332"/>
      <c r="Z41" s="332"/>
      <c r="AA41" s="332"/>
      <c r="AB41" s="313"/>
      <c r="AC41" s="332"/>
      <c r="AD41" s="313">
        <f>V41</f>
        <v>1</v>
      </c>
      <c r="AE41" s="333">
        <f>W41</f>
        <v>844.40000000000009</v>
      </c>
    </row>
    <row r="42" spans="1:31" ht="12.6" customHeight="1">
      <c r="A42" s="316"/>
      <c r="B42" s="317"/>
      <c r="C42" s="328"/>
      <c r="D42" s="329"/>
      <c r="E42" s="329"/>
      <c r="F42" s="330"/>
      <c r="G42" s="331"/>
      <c r="H42" s="313"/>
      <c r="I42" s="332"/>
      <c r="J42" s="313"/>
      <c r="K42" s="332"/>
      <c r="L42" s="313"/>
      <c r="M42" s="332"/>
      <c r="N42" s="313"/>
      <c r="O42" s="332"/>
      <c r="P42" s="332"/>
      <c r="Q42" s="332"/>
      <c r="R42" s="332"/>
      <c r="S42" s="332"/>
      <c r="T42" s="332"/>
      <c r="U42" s="332"/>
      <c r="V42" s="332"/>
      <c r="W42" s="332"/>
      <c r="X42" s="332"/>
      <c r="Y42" s="332"/>
      <c r="Z42" s="332"/>
      <c r="AA42" s="332"/>
      <c r="AB42" s="313"/>
      <c r="AC42" s="332"/>
      <c r="AD42" s="313"/>
      <c r="AE42" s="333"/>
    </row>
    <row r="43" spans="1:31" ht="12.6" customHeight="1">
      <c r="A43" s="326" t="s">
        <v>845</v>
      </c>
      <c r="B43" s="317" t="str">
        <f>'[2]QCOB VEST - 110V_SAPATAS'!$E$221</f>
        <v>INSTALAÇÃO ELÉTRICA - 110V</v>
      </c>
      <c r="C43" s="328">
        <f>D43/$D$51</f>
        <v>2.6231386429960969E-2</v>
      </c>
      <c r="D43" s="329">
        <f>ORÇAMENTO!J267</f>
        <v>32128.92</v>
      </c>
      <c r="E43" s="329"/>
      <c r="F43" s="330"/>
      <c r="G43" s="331"/>
      <c r="H43" s="313"/>
      <c r="I43" s="332"/>
      <c r="J43" s="313"/>
      <c r="K43" s="332"/>
      <c r="L43" s="313"/>
      <c r="M43" s="332"/>
      <c r="N43" s="313"/>
      <c r="O43" s="332"/>
      <c r="P43" s="332"/>
      <c r="Q43" s="332"/>
      <c r="R43" s="332"/>
      <c r="S43" s="332"/>
      <c r="T43" s="334">
        <v>0.1</v>
      </c>
      <c r="U43" s="332">
        <f>D43*T43</f>
        <v>3212.8919999999998</v>
      </c>
      <c r="V43" s="334">
        <v>0.35</v>
      </c>
      <c r="W43" s="332">
        <f>D43*V43</f>
        <v>11245.121999999999</v>
      </c>
      <c r="X43" s="334">
        <v>0.15</v>
      </c>
      <c r="Y43" s="332">
        <f>D43*X43</f>
        <v>4819.3379999999997</v>
      </c>
      <c r="Z43" s="334">
        <v>0.35</v>
      </c>
      <c r="AA43" s="332">
        <f>D43*Z43</f>
        <v>11245.121999999999</v>
      </c>
      <c r="AB43" s="313">
        <v>0.05</v>
      </c>
      <c r="AC43" s="332">
        <f>D43*AB43</f>
        <v>1606.4459999999999</v>
      </c>
      <c r="AD43" s="336">
        <f>T43+V43+X43+Z43+AB43</f>
        <v>1</v>
      </c>
      <c r="AE43" s="333">
        <f>U43+W43+Y43+AA43+AC43</f>
        <v>32128.92</v>
      </c>
    </row>
    <row r="44" spans="1:31" ht="12.6" customHeight="1">
      <c r="A44" s="316"/>
      <c r="B44" s="317"/>
      <c r="C44" s="328"/>
      <c r="D44" s="329"/>
      <c r="E44" s="329"/>
      <c r="F44" s="330"/>
      <c r="G44" s="331"/>
      <c r="H44" s="313"/>
      <c r="I44" s="332"/>
      <c r="J44" s="313"/>
      <c r="K44" s="332"/>
      <c r="L44" s="313"/>
      <c r="M44" s="332"/>
      <c r="N44" s="313"/>
      <c r="O44" s="332"/>
      <c r="P44" s="332"/>
      <c r="Q44" s="332"/>
      <c r="R44" s="332"/>
      <c r="S44" s="332"/>
      <c r="T44" s="332"/>
      <c r="U44" s="332"/>
      <c r="V44" s="332"/>
      <c r="W44" s="332"/>
      <c r="X44" s="332"/>
      <c r="Y44" s="332"/>
      <c r="Z44" s="332"/>
      <c r="AA44" s="332"/>
      <c r="AB44" s="313"/>
      <c r="AC44" s="332"/>
      <c r="AD44" s="313"/>
      <c r="AE44" s="333"/>
    </row>
    <row r="45" spans="1:31" ht="12.6" customHeight="1">
      <c r="A45" s="326" t="s">
        <v>846</v>
      </c>
      <c r="B45" s="317" t="str">
        <f>'[2]QCOB VEST - 110V_SAPATAS'!$E$268</f>
        <v>SISTEMA DE PROTEÇÃO CONTRA DESCARGAS ATMOSFÉRICAS (SPDA)</v>
      </c>
      <c r="C45" s="328">
        <f>D45/$D$51</f>
        <v>1.8826873568030859E-2</v>
      </c>
      <c r="D45" s="329">
        <f>ORÇAMENTO!J278</f>
        <v>23059.67</v>
      </c>
      <c r="E45" s="329"/>
      <c r="F45" s="330"/>
      <c r="G45" s="331"/>
      <c r="H45" s="313"/>
      <c r="I45" s="332"/>
      <c r="J45" s="313"/>
      <c r="K45" s="332"/>
      <c r="L45" s="313"/>
      <c r="M45" s="332"/>
      <c r="N45" s="313"/>
      <c r="O45" s="332"/>
      <c r="P45" s="332"/>
      <c r="Q45" s="332"/>
      <c r="R45" s="332"/>
      <c r="S45" s="332"/>
      <c r="T45" s="332"/>
      <c r="U45" s="332"/>
      <c r="V45" s="332"/>
      <c r="W45" s="332"/>
      <c r="X45" s="334">
        <v>0.5</v>
      </c>
      <c r="Y45" s="332">
        <f>D45*X45</f>
        <v>11529.834999999999</v>
      </c>
      <c r="Z45" s="334">
        <v>0.5</v>
      </c>
      <c r="AA45" s="332">
        <f>D45*Z45</f>
        <v>11529.834999999999</v>
      </c>
      <c r="AB45" s="313"/>
      <c r="AC45" s="332"/>
      <c r="AD45" s="313">
        <f>X45+Z45</f>
        <v>1</v>
      </c>
      <c r="AE45" s="333">
        <f>Y45+AA45</f>
        <v>23059.67</v>
      </c>
    </row>
    <row r="46" spans="1:31" ht="12.6" customHeight="1">
      <c r="A46" s="316"/>
      <c r="B46" s="317"/>
      <c r="C46" s="328"/>
      <c r="D46" s="329"/>
      <c r="E46" s="329"/>
      <c r="F46" s="330"/>
      <c r="G46" s="331"/>
      <c r="H46" s="313"/>
      <c r="I46" s="332"/>
      <c r="J46" s="313"/>
      <c r="K46" s="332"/>
      <c r="L46" s="313"/>
      <c r="M46" s="332"/>
      <c r="N46" s="313"/>
      <c r="O46" s="332"/>
      <c r="P46" s="332"/>
      <c r="Q46" s="332"/>
      <c r="R46" s="332"/>
      <c r="S46" s="332"/>
      <c r="T46" s="332"/>
      <c r="U46" s="332"/>
      <c r="V46" s="332"/>
      <c r="W46" s="332"/>
      <c r="X46" s="332"/>
      <c r="Y46" s="332"/>
      <c r="Z46" s="332"/>
      <c r="AA46" s="332"/>
      <c r="AB46" s="313"/>
      <c r="AC46" s="332"/>
      <c r="AD46" s="313"/>
      <c r="AE46" s="333"/>
    </row>
    <row r="47" spans="1:31" ht="12.6" customHeight="1">
      <c r="A47" s="326" t="s">
        <v>847</v>
      </c>
      <c r="B47" s="317" t="str">
        <f>'[2]QCOB VEST - 110V_SAPATAS'!$E$279</f>
        <v>SERVIÇOS COMPLEMENTARES</v>
      </c>
      <c r="C47" s="328">
        <f>D47/$D$51</f>
        <v>5.1872591730004539E-2</v>
      </c>
      <c r="D47" s="329">
        <f>ORÇAMENTO!J290</f>
        <v>63534.97</v>
      </c>
      <c r="E47" s="329"/>
      <c r="F47" s="330"/>
      <c r="G47" s="331"/>
      <c r="H47" s="313"/>
      <c r="I47" s="332"/>
      <c r="J47" s="313"/>
      <c r="K47" s="332"/>
      <c r="L47" s="313"/>
      <c r="M47" s="332"/>
      <c r="N47" s="313"/>
      <c r="O47" s="332"/>
      <c r="P47" s="332"/>
      <c r="Q47" s="332"/>
      <c r="R47" s="332"/>
      <c r="S47" s="332"/>
      <c r="T47" s="334">
        <v>0.35</v>
      </c>
      <c r="U47" s="332">
        <f>D47*T47</f>
        <v>22237.2395</v>
      </c>
      <c r="V47" s="334">
        <v>0.3</v>
      </c>
      <c r="W47" s="332">
        <f>D47*V47</f>
        <v>19060.490999999998</v>
      </c>
      <c r="X47" s="334">
        <v>0.2</v>
      </c>
      <c r="Y47" s="332">
        <f>D47*X47</f>
        <v>12706.994000000001</v>
      </c>
      <c r="Z47" s="334">
        <v>0.05</v>
      </c>
      <c r="AA47" s="332">
        <f>D47*Z47</f>
        <v>3176.7485000000001</v>
      </c>
      <c r="AB47" s="336">
        <v>0.1</v>
      </c>
      <c r="AC47" s="332">
        <f>D47*AB47</f>
        <v>6353.4970000000003</v>
      </c>
      <c r="AD47" s="313">
        <f>T47+V47+X47+Z47+AB47</f>
        <v>0.99999999999999989</v>
      </c>
      <c r="AE47" s="333">
        <f>U47+W47+Y47+AA47+AC47</f>
        <v>63534.97</v>
      </c>
    </row>
    <row r="48" spans="1:31" ht="12.6" customHeight="1">
      <c r="A48" s="316"/>
      <c r="B48" s="317"/>
      <c r="C48" s="328"/>
      <c r="D48" s="329"/>
      <c r="E48" s="329"/>
      <c r="F48" s="330"/>
      <c r="G48" s="331"/>
      <c r="H48" s="313"/>
      <c r="I48" s="332"/>
      <c r="J48" s="313"/>
      <c r="K48" s="332"/>
      <c r="L48" s="313"/>
      <c r="M48" s="332"/>
      <c r="N48" s="313"/>
      <c r="O48" s="332"/>
      <c r="P48" s="332"/>
      <c r="Q48" s="332"/>
      <c r="R48" s="332"/>
      <c r="S48" s="332"/>
      <c r="T48" s="332"/>
      <c r="U48" s="332"/>
      <c r="V48" s="332"/>
      <c r="W48" s="332"/>
      <c r="X48" s="332"/>
      <c r="Y48" s="332"/>
      <c r="Z48" s="332"/>
      <c r="AA48" s="332"/>
      <c r="AB48" s="313"/>
      <c r="AC48" s="332"/>
      <c r="AD48" s="313"/>
      <c r="AE48" s="333"/>
    </row>
    <row r="49" spans="1:31" ht="12.6" customHeight="1">
      <c r="A49" s="326" t="s">
        <v>848</v>
      </c>
      <c r="B49" s="317" t="str">
        <f>'[2]QCOB VEST - 110V_SAPATAS'!$E$291</f>
        <v>SERVIÇOS FINAIS</v>
      </c>
      <c r="C49" s="318">
        <f>D49/$D$51</f>
        <v>7.9954696113550619E-3</v>
      </c>
      <c r="D49" s="311">
        <f>ORÇAMENTO!J298</f>
        <v>9793.07</v>
      </c>
      <c r="E49" s="311"/>
      <c r="F49" s="337"/>
      <c r="G49" s="338"/>
      <c r="H49" s="321"/>
      <c r="I49" s="320"/>
      <c r="J49" s="321"/>
      <c r="K49" s="320"/>
      <c r="L49" s="321"/>
      <c r="M49" s="320"/>
      <c r="N49" s="321"/>
      <c r="O49" s="320"/>
      <c r="P49" s="320"/>
      <c r="Q49" s="320"/>
      <c r="R49" s="320"/>
      <c r="S49" s="320"/>
      <c r="T49" s="320"/>
      <c r="U49" s="320"/>
      <c r="V49" s="320"/>
      <c r="W49" s="320"/>
      <c r="X49" s="320"/>
      <c r="Y49" s="320"/>
      <c r="Z49" s="339">
        <v>0.5</v>
      </c>
      <c r="AA49" s="320">
        <f>D49*Z49</f>
        <v>4896.5349999999999</v>
      </c>
      <c r="AB49" s="321">
        <v>0.5</v>
      </c>
      <c r="AC49" s="320">
        <f>D49*AB49</f>
        <v>4896.5349999999999</v>
      </c>
      <c r="AD49" s="321">
        <f>Z49+AB49</f>
        <v>1</v>
      </c>
      <c r="AE49" s="322">
        <f>AA49+AC49</f>
        <v>9793.07</v>
      </c>
    </row>
    <row r="50" spans="1:31" ht="12.6" customHeight="1">
      <c r="A50" s="316"/>
      <c r="B50" s="317"/>
      <c r="C50" s="318"/>
      <c r="D50" s="311"/>
      <c r="E50" s="311"/>
      <c r="F50" s="337"/>
      <c r="G50" s="338"/>
      <c r="H50" s="321"/>
      <c r="I50" s="320"/>
      <c r="J50" s="321"/>
      <c r="K50" s="320"/>
      <c r="L50" s="321"/>
      <c r="M50" s="320"/>
      <c r="N50" s="321"/>
      <c r="O50" s="320"/>
      <c r="P50" s="320"/>
      <c r="Q50" s="320"/>
      <c r="R50" s="320"/>
      <c r="S50" s="320"/>
      <c r="T50" s="320"/>
      <c r="U50" s="320"/>
      <c r="V50" s="320"/>
      <c r="W50" s="320"/>
      <c r="X50" s="320"/>
      <c r="Y50" s="320"/>
      <c r="Z50" s="320"/>
      <c r="AA50" s="320"/>
      <c r="AB50" s="321"/>
      <c r="AC50" s="320"/>
      <c r="AD50" s="321"/>
      <c r="AE50" s="322"/>
    </row>
    <row r="51" spans="1:31" ht="24" customHeight="1">
      <c r="A51" s="340"/>
      <c r="B51" s="341" t="s">
        <v>849</v>
      </c>
      <c r="C51" s="342">
        <f>SUM(C11:C49)</f>
        <v>1.0000000000000004</v>
      </c>
      <c r="D51" s="343">
        <f>SUM(D11:D49)</f>
        <v>1224827.3679999996</v>
      </c>
      <c r="E51" s="344"/>
      <c r="F51" s="345">
        <f>G51/$D$51</f>
        <v>2.9989438397330138E-2</v>
      </c>
      <c r="G51" s="320">
        <f>SUM(G11:G49)</f>
        <v>36731.884899999997</v>
      </c>
      <c r="H51" s="345">
        <f>I51/$D$51</f>
        <v>6.5691248662562568E-2</v>
      </c>
      <c r="I51" s="320">
        <f>SUM(I11:I40)</f>
        <v>80460.439200000008</v>
      </c>
      <c r="J51" s="345">
        <f>K51/$D$51</f>
        <v>0.10008722543502152</v>
      </c>
      <c r="K51" s="320">
        <f>SUM(K11:K40)</f>
        <v>122589.57290000001</v>
      </c>
      <c r="L51" s="345">
        <f>M51/$D$51</f>
        <v>8.5145336171162406E-2</v>
      </c>
      <c r="M51" s="320">
        <f>SUM(M11:M49)</f>
        <v>104288.338</v>
      </c>
      <c r="N51" s="345">
        <f>O51/$D$51</f>
        <v>0.12818704627442654</v>
      </c>
      <c r="O51" s="320">
        <f>SUM(O11:O49)</f>
        <v>157007.0025</v>
      </c>
      <c r="P51" s="345">
        <f t="shared" ref="P51" si="0">Q51/$D$51</f>
        <v>0.12085759501089141</v>
      </c>
      <c r="Q51" s="320">
        <f>SUM(Q11:Q49)</f>
        <v>148029.69</v>
      </c>
      <c r="R51" s="345">
        <f t="shared" ref="R51" si="1">S51/$D$51</f>
        <v>0.11405070636860562</v>
      </c>
      <c r="S51" s="320">
        <f>SUM(S11:S49)</f>
        <v>139692.4265</v>
      </c>
      <c r="T51" s="345">
        <f t="shared" ref="T51" si="2">U51/$D$51</f>
        <v>5.869349377568777E-2</v>
      </c>
      <c r="U51" s="320">
        <f>SUM(U11:U49)</f>
        <v>71889.397500000006</v>
      </c>
      <c r="V51" s="345">
        <f t="shared" ref="V51" si="3">W51/$D$51</f>
        <v>7.1199706406299079E-2</v>
      </c>
      <c r="W51" s="320">
        <f>SUM(W11:W49)</f>
        <v>87207.349000000002</v>
      </c>
      <c r="X51" s="345">
        <f t="shared" ref="X51" si="4">Y51/$D$51</f>
        <v>6.3862658970239489E-2</v>
      </c>
      <c r="Y51" s="320">
        <f>SUM(Y11:Y49)</f>
        <v>78220.732499999998</v>
      </c>
      <c r="Z51" s="345">
        <f t="shared" ref="Z51" si="5">AA51/$D$51</f>
        <v>9.38720059690894E-2</v>
      </c>
      <c r="AA51" s="320">
        <f>SUM(AA11:AA49)</f>
        <v>114977.00200000002</v>
      </c>
      <c r="AB51" s="345">
        <f t="shared" ref="AB51" si="6">AC51/$D$51</f>
        <v>6.8363538558684489E-2</v>
      </c>
      <c r="AC51" s="320">
        <f>SUM(AC11:AC49)</f>
        <v>83733.53300000001</v>
      </c>
      <c r="AD51" s="321">
        <f>F51+H51+J51+L51+N51+AB51+P51+R51+T51+V51+X51+Z51</f>
        <v>1.0000000000000004</v>
      </c>
      <c r="AE51" s="322">
        <f>AC51+AA51+Y51+W51+U51+S51+Q51+O51+M51+K51+I51+G51</f>
        <v>1224827.3679999998</v>
      </c>
    </row>
    <row r="52" spans="1:31" ht="22.5" customHeight="1">
      <c r="A52" s="346"/>
      <c r="B52" s="441" t="s">
        <v>850</v>
      </c>
      <c r="C52" s="442"/>
      <c r="D52" s="442"/>
      <c r="E52" s="443"/>
      <c r="F52" s="345">
        <f>F51</f>
        <v>2.9989438397330138E-2</v>
      </c>
      <c r="G52" s="320">
        <f>G51</f>
        <v>36731.884899999997</v>
      </c>
      <c r="H52" s="345">
        <f t="shared" ref="H52:AC52" si="7">H51+F52</f>
        <v>9.5680687059892702E-2</v>
      </c>
      <c r="I52" s="320">
        <f t="shared" si="7"/>
        <v>117192.3241</v>
      </c>
      <c r="J52" s="345">
        <f t="shared" si="7"/>
        <v>0.19576791249491421</v>
      </c>
      <c r="K52" s="320">
        <f t="shared" si="7"/>
        <v>239781.897</v>
      </c>
      <c r="L52" s="345">
        <f t="shared" si="7"/>
        <v>0.28091324866607659</v>
      </c>
      <c r="M52" s="320">
        <f t="shared" si="7"/>
        <v>344070.23499999999</v>
      </c>
      <c r="N52" s="345">
        <f t="shared" si="7"/>
        <v>0.40910029494050315</v>
      </c>
      <c r="O52" s="320">
        <f t="shared" si="7"/>
        <v>501077.23749999999</v>
      </c>
      <c r="P52" s="345">
        <f t="shared" si="7"/>
        <v>0.52995788995139459</v>
      </c>
      <c r="Q52" s="320">
        <f t="shared" si="7"/>
        <v>649106.92749999999</v>
      </c>
      <c r="R52" s="345">
        <f t="shared" si="7"/>
        <v>0.64400859632000018</v>
      </c>
      <c r="S52" s="320">
        <f t="shared" si="7"/>
        <v>788799.35400000005</v>
      </c>
      <c r="T52" s="345">
        <f t="shared" si="7"/>
        <v>0.70270209009568796</v>
      </c>
      <c r="U52" s="320">
        <f t="shared" si="7"/>
        <v>860688.75150000001</v>
      </c>
      <c r="V52" s="345">
        <f t="shared" si="7"/>
        <v>0.77390179650198698</v>
      </c>
      <c r="W52" s="320">
        <f t="shared" si="7"/>
        <v>947896.10050000006</v>
      </c>
      <c r="X52" s="345">
        <f t="shared" si="7"/>
        <v>0.83776445547222644</v>
      </c>
      <c r="Y52" s="320">
        <f t="shared" si="7"/>
        <v>1026116.8330000001</v>
      </c>
      <c r="Z52" s="345">
        <f t="shared" si="7"/>
        <v>0.93163646144131584</v>
      </c>
      <c r="AA52" s="320">
        <f t="shared" si="7"/>
        <v>1141093.8350000002</v>
      </c>
      <c r="AB52" s="345">
        <f t="shared" si="7"/>
        <v>1.0000000000000004</v>
      </c>
      <c r="AC52" s="320">
        <f t="shared" si="7"/>
        <v>1224827.3680000002</v>
      </c>
      <c r="AD52" s="321"/>
      <c r="AE52" s="322"/>
    </row>
    <row r="53" spans="1:31" ht="12.6" customHeight="1">
      <c r="A53" s="347"/>
      <c r="C53" s="348"/>
      <c r="D53" s="349"/>
      <c r="E53" s="349"/>
      <c r="F53" s="350"/>
      <c r="G53" s="351"/>
      <c r="H53" s="350"/>
      <c r="I53" s="351"/>
      <c r="J53" s="350"/>
      <c r="K53" s="351"/>
      <c r="L53" s="350"/>
      <c r="M53" s="351"/>
      <c r="N53" s="350"/>
      <c r="O53" s="351"/>
      <c r="P53" s="351"/>
      <c r="Q53" s="351"/>
      <c r="R53" s="351"/>
      <c r="S53" s="351"/>
      <c r="T53" s="351"/>
      <c r="U53" s="351"/>
      <c r="V53" s="351"/>
      <c r="W53" s="351"/>
      <c r="X53" s="351"/>
      <c r="Y53" s="351"/>
      <c r="Z53" s="351"/>
      <c r="AA53" s="351"/>
      <c r="AB53" s="350"/>
      <c r="AC53" s="351"/>
      <c r="AD53" s="350"/>
      <c r="AE53" s="352"/>
    </row>
    <row r="54" spans="1:31" ht="12.6" customHeight="1">
      <c r="A54" s="347"/>
      <c r="C54" s="348"/>
      <c r="D54" s="349"/>
      <c r="E54" s="349"/>
      <c r="F54" s="350"/>
      <c r="G54" s="351"/>
      <c r="H54" s="350"/>
      <c r="I54" s="351"/>
      <c r="J54" s="350"/>
      <c r="K54" s="351"/>
      <c r="L54" s="350"/>
      <c r="M54" s="351"/>
      <c r="N54" s="350"/>
      <c r="O54" s="351"/>
      <c r="P54" s="351"/>
      <c r="Q54" s="351"/>
      <c r="R54" s="351"/>
      <c r="S54" s="351"/>
      <c r="T54" s="351"/>
      <c r="U54" s="351"/>
      <c r="V54" s="351"/>
      <c r="W54" s="351"/>
      <c r="X54" s="351"/>
      <c r="Y54" s="351"/>
      <c r="Z54" s="351"/>
      <c r="AA54" s="351"/>
      <c r="AB54" s="350"/>
      <c r="AC54" s="351"/>
      <c r="AD54" s="350"/>
      <c r="AE54" s="352"/>
    </row>
    <row r="55" spans="1:31" s="356" customFormat="1" ht="15">
      <c r="A55" s="369" t="s">
        <v>852</v>
      </c>
      <c r="B55" s="353"/>
      <c r="C55" s="353"/>
      <c r="D55" s="353"/>
      <c r="E55" s="353"/>
      <c r="F55" s="354"/>
      <c r="G55" s="355"/>
      <c r="AE55" s="357"/>
    </row>
    <row r="56" spans="1:31" ht="12.6" customHeight="1">
      <c r="A56" s="347"/>
      <c r="C56" s="348"/>
      <c r="D56" s="349"/>
      <c r="E56" s="349"/>
      <c r="F56" s="350"/>
      <c r="G56" s="351"/>
      <c r="H56" s="350"/>
      <c r="I56" s="351"/>
      <c r="J56" s="350"/>
      <c r="K56" s="351"/>
      <c r="L56" s="350"/>
      <c r="M56" s="351"/>
      <c r="N56" s="350"/>
      <c r="O56" s="351"/>
      <c r="P56" s="351"/>
      <c r="Q56" s="351"/>
      <c r="R56" s="351"/>
      <c r="S56" s="351"/>
      <c r="T56" s="351"/>
      <c r="U56" s="351"/>
      <c r="V56" s="351"/>
      <c r="W56" s="351"/>
      <c r="X56" s="351"/>
      <c r="Y56" s="351"/>
      <c r="Z56" s="351"/>
      <c r="AA56" s="351"/>
      <c r="AB56" s="350"/>
      <c r="AC56" s="351"/>
      <c r="AD56" s="350"/>
      <c r="AE56" s="352"/>
    </row>
    <row r="57" spans="1:31" ht="74.25" customHeight="1">
      <c r="A57" s="347"/>
      <c r="C57" s="370"/>
      <c r="D57" s="371"/>
      <c r="E57" s="371"/>
      <c r="F57" s="350"/>
      <c r="G57" s="351"/>
      <c r="H57" s="350"/>
      <c r="I57" s="351"/>
      <c r="J57" s="350"/>
      <c r="K57" s="351"/>
      <c r="L57" s="350"/>
      <c r="M57" s="351"/>
      <c r="N57" s="350"/>
      <c r="O57" s="351"/>
      <c r="P57" s="351"/>
      <c r="Q57" s="351"/>
      <c r="R57" s="351"/>
      <c r="S57" s="351"/>
      <c r="T57" s="351"/>
      <c r="U57" s="351"/>
      <c r="V57" s="351"/>
      <c r="W57" s="351"/>
      <c r="X57" s="351"/>
      <c r="Y57" s="351"/>
      <c r="Z57" s="351"/>
      <c r="AA57" s="351"/>
      <c r="AB57" s="350"/>
      <c r="AC57" s="351"/>
      <c r="AD57" s="350"/>
      <c r="AE57" s="352"/>
    </row>
    <row r="58" spans="1:31" ht="12.6" customHeight="1">
      <c r="A58" s="347"/>
      <c r="B58" s="358"/>
      <c r="C58" s="358" t="s">
        <v>797</v>
      </c>
      <c r="D58" s="349"/>
      <c r="E58" s="349"/>
      <c r="F58" s="349"/>
      <c r="G58" s="349" t="s">
        <v>851</v>
      </c>
      <c r="H58" s="349"/>
      <c r="I58" s="349"/>
      <c r="J58" s="349"/>
      <c r="K58" s="349"/>
      <c r="L58" s="349"/>
      <c r="M58" s="349"/>
      <c r="N58" s="349"/>
      <c r="O58" s="349"/>
      <c r="P58" s="349"/>
      <c r="Q58" s="349"/>
      <c r="R58" s="349"/>
      <c r="S58" s="349"/>
      <c r="T58" s="349"/>
      <c r="U58" s="349"/>
      <c r="V58" s="349"/>
      <c r="W58" s="349"/>
      <c r="X58" s="349"/>
      <c r="Y58" s="349"/>
      <c r="Z58" s="349"/>
      <c r="AA58" s="349"/>
      <c r="AB58" s="349"/>
      <c r="AC58" s="349"/>
      <c r="AD58" s="350"/>
      <c r="AE58" s="352"/>
    </row>
    <row r="59" spans="1:31" ht="12.6" customHeight="1">
      <c r="A59" s="347"/>
      <c r="B59" s="358"/>
      <c r="C59" s="358" t="str">
        <f>ORÇAMENTO!E319</f>
        <v>CAU/MG: A259887-6</v>
      </c>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50"/>
      <c r="AE59" s="352"/>
    </row>
    <row r="60" spans="1:31" ht="12.6" customHeight="1" thickBot="1">
      <c r="A60" s="359"/>
      <c r="B60" s="360"/>
      <c r="C60" s="361"/>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3"/>
      <c r="AE60" s="364"/>
    </row>
  </sheetData>
  <mergeCells count="18">
    <mergeCell ref="A1:AE6"/>
    <mergeCell ref="A7:B7"/>
    <mergeCell ref="E7:AE8"/>
    <mergeCell ref="A8:B9"/>
    <mergeCell ref="F9:G9"/>
    <mergeCell ref="H9:I9"/>
    <mergeCell ref="J9:K9"/>
    <mergeCell ref="L9:M9"/>
    <mergeCell ref="N9:O9"/>
    <mergeCell ref="P9:Q9"/>
    <mergeCell ref="AD9:AE9"/>
    <mergeCell ref="B52:E52"/>
    <mergeCell ref="R9:S9"/>
    <mergeCell ref="T9:U9"/>
    <mergeCell ref="V9:W9"/>
    <mergeCell ref="X9:Y9"/>
    <mergeCell ref="Z9:AA9"/>
    <mergeCell ref="AB9:AC9"/>
  </mergeCells>
  <pageMargins left="0.59055118110236227" right="0.19685039370078741" top="0.98425196850393704" bottom="0.98425196850393704" header="0.51181102362204722" footer="0.51181102362204722"/>
  <pageSetup paperSize="9" scale="27" orientation="landscape" horizontalDpi="4294967293"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91"/>
  <sheetViews>
    <sheetView view="pageBreakPreview" zoomScaleNormal="100" workbookViewId="0">
      <selection activeCell="L12" sqref="L12"/>
    </sheetView>
  </sheetViews>
  <sheetFormatPr defaultRowHeight="12.75"/>
  <cols>
    <col min="1" max="1" width="9.140625" style="376"/>
    <col min="2" max="2" width="14" style="376" customWidth="1"/>
    <col min="3" max="3" width="20.5703125" style="376" customWidth="1"/>
    <col min="4" max="4" width="10.7109375" style="376" customWidth="1"/>
    <col min="5" max="6" width="15.7109375" style="376" customWidth="1"/>
    <col min="7" max="258" width="9.140625" style="376"/>
    <col min="259" max="259" width="32.7109375" style="376" customWidth="1"/>
    <col min="260" max="260" width="10.7109375" style="376" customWidth="1"/>
    <col min="261" max="262" width="15.7109375" style="376" customWidth="1"/>
    <col min="263" max="514" width="9.140625" style="376"/>
    <col min="515" max="515" width="32.7109375" style="376" customWidth="1"/>
    <col min="516" max="516" width="10.7109375" style="376" customWidth="1"/>
    <col min="517" max="518" width="15.7109375" style="376" customWidth="1"/>
    <col min="519" max="770" width="9.140625" style="376"/>
    <col min="771" max="771" width="32.7109375" style="376" customWidth="1"/>
    <col min="772" max="772" width="10.7109375" style="376" customWidth="1"/>
    <col min="773" max="774" width="15.7109375" style="376" customWidth="1"/>
    <col min="775" max="1026" width="9.140625" style="376"/>
    <col min="1027" max="1027" width="32.7109375" style="376" customWidth="1"/>
    <col min="1028" max="1028" width="10.7109375" style="376" customWidth="1"/>
    <col min="1029" max="1030" width="15.7109375" style="376" customWidth="1"/>
    <col min="1031" max="1282" width="9.140625" style="376"/>
    <col min="1283" max="1283" width="32.7109375" style="376" customWidth="1"/>
    <col min="1284" max="1284" width="10.7109375" style="376" customWidth="1"/>
    <col min="1285" max="1286" width="15.7109375" style="376" customWidth="1"/>
    <col min="1287" max="1538" width="9.140625" style="376"/>
    <col min="1539" max="1539" width="32.7109375" style="376" customWidth="1"/>
    <col min="1540" max="1540" width="10.7109375" style="376" customWidth="1"/>
    <col min="1541" max="1542" width="15.7109375" style="376" customWidth="1"/>
    <col min="1543" max="1794" width="9.140625" style="376"/>
    <col min="1795" max="1795" width="32.7109375" style="376" customWidth="1"/>
    <col min="1796" max="1796" width="10.7109375" style="376" customWidth="1"/>
    <col min="1797" max="1798" width="15.7109375" style="376" customWidth="1"/>
    <col min="1799" max="2050" width="9.140625" style="376"/>
    <col min="2051" max="2051" width="32.7109375" style="376" customWidth="1"/>
    <col min="2052" max="2052" width="10.7109375" style="376" customWidth="1"/>
    <col min="2053" max="2054" width="15.7109375" style="376" customWidth="1"/>
    <col min="2055" max="2306" width="9.140625" style="376"/>
    <col min="2307" max="2307" width="32.7109375" style="376" customWidth="1"/>
    <col min="2308" max="2308" width="10.7109375" style="376" customWidth="1"/>
    <col min="2309" max="2310" width="15.7109375" style="376" customWidth="1"/>
    <col min="2311" max="2562" width="9.140625" style="376"/>
    <col min="2563" max="2563" width="32.7109375" style="376" customWidth="1"/>
    <col min="2564" max="2564" width="10.7109375" style="376" customWidth="1"/>
    <col min="2565" max="2566" width="15.7109375" style="376" customWidth="1"/>
    <col min="2567" max="2818" width="9.140625" style="376"/>
    <col min="2819" max="2819" width="32.7109375" style="376" customWidth="1"/>
    <col min="2820" max="2820" width="10.7109375" style="376" customWidth="1"/>
    <col min="2821" max="2822" width="15.7109375" style="376" customWidth="1"/>
    <col min="2823" max="3074" width="9.140625" style="376"/>
    <col min="3075" max="3075" width="32.7109375" style="376" customWidth="1"/>
    <col min="3076" max="3076" width="10.7109375" style="376" customWidth="1"/>
    <col min="3077" max="3078" width="15.7109375" style="376" customWidth="1"/>
    <col min="3079" max="3330" width="9.140625" style="376"/>
    <col min="3331" max="3331" width="32.7109375" style="376" customWidth="1"/>
    <col min="3332" max="3332" width="10.7109375" style="376" customWidth="1"/>
    <col min="3333" max="3334" width="15.7109375" style="376" customWidth="1"/>
    <col min="3335" max="3586" width="9.140625" style="376"/>
    <col min="3587" max="3587" width="32.7109375" style="376" customWidth="1"/>
    <col min="3588" max="3588" width="10.7109375" style="376" customWidth="1"/>
    <col min="3589" max="3590" width="15.7109375" style="376" customWidth="1"/>
    <col min="3591" max="3842" width="9.140625" style="376"/>
    <col min="3843" max="3843" width="32.7109375" style="376" customWidth="1"/>
    <col min="3844" max="3844" width="10.7109375" style="376" customWidth="1"/>
    <col min="3845" max="3846" width="15.7109375" style="376" customWidth="1"/>
    <col min="3847" max="4098" width="9.140625" style="376"/>
    <col min="4099" max="4099" width="32.7109375" style="376" customWidth="1"/>
    <col min="4100" max="4100" width="10.7109375" style="376" customWidth="1"/>
    <col min="4101" max="4102" width="15.7109375" style="376" customWidth="1"/>
    <col min="4103" max="4354" width="9.140625" style="376"/>
    <col min="4355" max="4355" width="32.7109375" style="376" customWidth="1"/>
    <col min="4356" max="4356" width="10.7109375" style="376" customWidth="1"/>
    <col min="4357" max="4358" width="15.7109375" style="376" customWidth="1"/>
    <col min="4359" max="4610" width="9.140625" style="376"/>
    <col min="4611" max="4611" width="32.7109375" style="376" customWidth="1"/>
    <col min="4612" max="4612" width="10.7109375" style="376" customWidth="1"/>
    <col min="4613" max="4614" width="15.7109375" style="376" customWidth="1"/>
    <col min="4615" max="4866" width="9.140625" style="376"/>
    <col min="4867" max="4867" width="32.7109375" style="376" customWidth="1"/>
    <col min="4868" max="4868" width="10.7109375" style="376" customWidth="1"/>
    <col min="4869" max="4870" width="15.7109375" style="376" customWidth="1"/>
    <col min="4871" max="5122" width="9.140625" style="376"/>
    <col min="5123" max="5123" width="32.7109375" style="376" customWidth="1"/>
    <col min="5124" max="5124" width="10.7109375" style="376" customWidth="1"/>
    <col min="5125" max="5126" width="15.7109375" style="376" customWidth="1"/>
    <col min="5127" max="5378" width="9.140625" style="376"/>
    <col min="5379" max="5379" width="32.7109375" style="376" customWidth="1"/>
    <col min="5380" max="5380" width="10.7109375" style="376" customWidth="1"/>
    <col min="5381" max="5382" width="15.7109375" style="376" customWidth="1"/>
    <col min="5383" max="5634" width="9.140625" style="376"/>
    <col min="5635" max="5635" width="32.7109375" style="376" customWidth="1"/>
    <col min="5636" max="5636" width="10.7109375" style="376" customWidth="1"/>
    <col min="5637" max="5638" width="15.7109375" style="376" customWidth="1"/>
    <col min="5639" max="5890" width="9.140625" style="376"/>
    <col min="5891" max="5891" width="32.7109375" style="376" customWidth="1"/>
    <col min="5892" max="5892" width="10.7109375" style="376" customWidth="1"/>
    <col min="5893" max="5894" width="15.7109375" style="376" customWidth="1"/>
    <col min="5895" max="6146" width="9.140625" style="376"/>
    <col min="6147" max="6147" width="32.7109375" style="376" customWidth="1"/>
    <col min="6148" max="6148" width="10.7109375" style="376" customWidth="1"/>
    <col min="6149" max="6150" width="15.7109375" style="376" customWidth="1"/>
    <col min="6151" max="6402" width="9.140625" style="376"/>
    <col min="6403" max="6403" width="32.7109375" style="376" customWidth="1"/>
    <col min="6404" max="6404" width="10.7109375" style="376" customWidth="1"/>
    <col min="6405" max="6406" width="15.7109375" style="376" customWidth="1"/>
    <col min="6407" max="6658" width="9.140625" style="376"/>
    <col min="6659" max="6659" width="32.7109375" style="376" customWidth="1"/>
    <col min="6660" max="6660" width="10.7109375" style="376" customWidth="1"/>
    <col min="6661" max="6662" width="15.7109375" style="376" customWidth="1"/>
    <col min="6663" max="6914" width="9.140625" style="376"/>
    <col min="6915" max="6915" width="32.7109375" style="376" customWidth="1"/>
    <col min="6916" max="6916" width="10.7109375" style="376" customWidth="1"/>
    <col min="6917" max="6918" width="15.7109375" style="376" customWidth="1"/>
    <col min="6919" max="7170" width="9.140625" style="376"/>
    <col min="7171" max="7171" width="32.7109375" style="376" customWidth="1"/>
    <col min="7172" max="7172" width="10.7109375" style="376" customWidth="1"/>
    <col min="7173" max="7174" width="15.7109375" style="376" customWidth="1"/>
    <col min="7175" max="7426" width="9.140625" style="376"/>
    <col min="7427" max="7427" width="32.7109375" style="376" customWidth="1"/>
    <col min="7428" max="7428" width="10.7109375" style="376" customWidth="1"/>
    <col min="7429" max="7430" width="15.7109375" style="376" customWidth="1"/>
    <col min="7431" max="7682" width="9.140625" style="376"/>
    <col min="7683" max="7683" width="32.7109375" style="376" customWidth="1"/>
    <col min="7684" max="7684" width="10.7109375" style="376" customWidth="1"/>
    <col min="7685" max="7686" width="15.7109375" style="376" customWidth="1"/>
    <col min="7687" max="7938" width="9.140625" style="376"/>
    <col min="7939" max="7939" width="32.7109375" style="376" customWidth="1"/>
    <col min="7940" max="7940" width="10.7109375" style="376" customWidth="1"/>
    <col min="7941" max="7942" width="15.7109375" style="376" customWidth="1"/>
    <col min="7943" max="8194" width="9.140625" style="376"/>
    <col min="8195" max="8195" width="32.7109375" style="376" customWidth="1"/>
    <col min="8196" max="8196" width="10.7109375" style="376" customWidth="1"/>
    <col min="8197" max="8198" width="15.7109375" style="376" customWidth="1"/>
    <col min="8199" max="8450" width="9.140625" style="376"/>
    <col min="8451" max="8451" width="32.7109375" style="376" customWidth="1"/>
    <col min="8452" max="8452" width="10.7109375" style="376" customWidth="1"/>
    <col min="8453" max="8454" width="15.7109375" style="376" customWidth="1"/>
    <col min="8455" max="8706" width="9.140625" style="376"/>
    <col min="8707" max="8707" width="32.7109375" style="376" customWidth="1"/>
    <col min="8708" max="8708" width="10.7109375" style="376" customWidth="1"/>
    <col min="8709" max="8710" width="15.7109375" style="376" customWidth="1"/>
    <col min="8711" max="8962" width="9.140625" style="376"/>
    <col min="8963" max="8963" width="32.7109375" style="376" customWidth="1"/>
    <col min="8964" max="8964" width="10.7109375" style="376" customWidth="1"/>
    <col min="8965" max="8966" width="15.7109375" style="376" customWidth="1"/>
    <col min="8967" max="9218" width="9.140625" style="376"/>
    <col min="9219" max="9219" width="32.7109375" style="376" customWidth="1"/>
    <col min="9220" max="9220" width="10.7109375" style="376" customWidth="1"/>
    <col min="9221" max="9222" width="15.7109375" style="376" customWidth="1"/>
    <col min="9223" max="9474" width="9.140625" style="376"/>
    <col min="9475" max="9475" width="32.7109375" style="376" customWidth="1"/>
    <col min="9476" max="9476" width="10.7109375" style="376" customWidth="1"/>
    <col min="9477" max="9478" width="15.7109375" style="376" customWidth="1"/>
    <col min="9479" max="9730" width="9.140625" style="376"/>
    <col min="9731" max="9731" width="32.7109375" style="376" customWidth="1"/>
    <col min="9732" max="9732" width="10.7109375" style="376" customWidth="1"/>
    <col min="9733" max="9734" width="15.7109375" style="376" customWidth="1"/>
    <col min="9735" max="9986" width="9.140625" style="376"/>
    <col min="9987" max="9987" width="32.7109375" style="376" customWidth="1"/>
    <col min="9988" max="9988" width="10.7109375" style="376" customWidth="1"/>
    <col min="9989" max="9990" width="15.7109375" style="376" customWidth="1"/>
    <col min="9991" max="10242" width="9.140625" style="376"/>
    <col min="10243" max="10243" width="32.7109375" style="376" customWidth="1"/>
    <col min="10244" max="10244" width="10.7109375" style="376" customWidth="1"/>
    <col min="10245" max="10246" width="15.7109375" style="376" customWidth="1"/>
    <col min="10247" max="10498" width="9.140625" style="376"/>
    <col min="10499" max="10499" width="32.7109375" style="376" customWidth="1"/>
    <col min="10500" max="10500" width="10.7109375" style="376" customWidth="1"/>
    <col min="10501" max="10502" width="15.7109375" style="376" customWidth="1"/>
    <col min="10503" max="10754" width="9.140625" style="376"/>
    <col min="10755" max="10755" width="32.7109375" style="376" customWidth="1"/>
    <col min="10756" max="10756" width="10.7109375" style="376" customWidth="1"/>
    <col min="10757" max="10758" width="15.7109375" style="376" customWidth="1"/>
    <col min="10759" max="11010" width="9.140625" style="376"/>
    <col min="11011" max="11011" width="32.7109375" style="376" customWidth="1"/>
    <col min="11012" max="11012" width="10.7109375" style="376" customWidth="1"/>
    <col min="11013" max="11014" width="15.7109375" style="376" customWidth="1"/>
    <col min="11015" max="11266" width="9.140625" style="376"/>
    <col min="11267" max="11267" width="32.7109375" style="376" customWidth="1"/>
    <col min="11268" max="11268" width="10.7109375" style="376" customWidth="1"/>
    <col min="11269" max="11270" width="15.7109375" style="376" customWidth="1"/>
    <col min="11271" max="11522" width="9.140625" style="376"/>
    <col min="11523" max="11523" width="32.7109375" style="376" customWidth="1"/>
    <col min="11524" max="11524" width="10.7109375" style="376" customWidth="1"/>
    <col min="11525" max="11526" width="15.7109375" style="376" customWidth="1"/>
    <col min="11527" max="11778" width="9.140625" style="376"/>
    <col min="11779" max="11779" width="32.7109375" style="376" customWidth="1"/>
    <col min="11780" max="11780" width="10.7109375" style="376" customWidth="1"/>
    <col min="11781" max="11782" width="15.7109375" style="376" customWidth="1"/>
    <col min="11783" max="12034" width="9.140625" style="376"/>
    <col min="12035" max="12035" width="32.7109375" style="376" customWidth="1"/>
    <col min="12036" max="12036" width="10.7109375" style="376" customWidth="1"/>
    <col min="12037" max="12038" width="15.7109375" style="376" customWidth="1"/>
    <col min="12039" max="12290" width="9.140625" style="376"/>
    <col min="12291" max="12291" width="32.7109375" style="376" customWidth="1"/>
    <col min="12292" max="12292" width="10.7109375" style="376" customWidth="1"/>
    <col min="12293" max="12294" width="15.7109375" style="376" customWidth="1"/>
    <col min="12295" max="12546" width="9.140625" style="376"/>
    <col min="12547" max="12547" width="32.7109375" style="376" customWidth="1"/>
    <col min="12548" max="12548" width="10.7109375" style="376" customWidth="1"/>
    <col min="12549" max="12550" width="15.7109375" style="376" customWidth="1"/>
    <col min="12551" max="12802" width="9.140625" style="376"/>
    <col min="12803" max="12803" width="32.7109375" style="376" customWidth="1"/>
    <col min="12804" max="12804" width="10.7109375" style="376" customWidth="1"/>
    <col min="12805" max="12806" width="15.7109375" style="376" customWidth="1"/>
    <col min="12807" max="13058" width="9.140625" style="376"/>
    <col min="13059" max="13059" width="32.7109375" style="376" customWidth="1"/>
    <col min="13060" max="13060" width="10.7109375" style="376" customWidth="1"/>
    <col min="13061" max="13062" width="15.7109375" style="376" customWidth="1"/>
    <col min="13063" max="13314" width="9.140625" style="376"/>
    <col min="13315" max="13315" width="32.7109375" style="376" customWidth="1"/>
    <col min="13316" max="13316" width="10.7109375" style="376" customWidth="1"/>
    <col min="13317" max="13318" width="15.7109375" style="376" customWidth="1"/>
    <col min="13319" max="13570" width="9.140625" style="376"/>
    <col min="13571" max="13571" width="32.7109375" style="376" customWidth="1"/>
    <col min="13572" max="13572" width="10.7109375" style="376" customWidth="1"/>
    <col min="13573" max="13574" width="15.7109375" style="376" customWidth="1"/>
    <col min="13575" max="13826" width="9.140625" style="376"/>
    <col min="13827" max="13827" width="32.7109375" style="376" customWidth="1"/>
    <col min="13828" max="13828" width="10.7109375" style="376" customWidth="1"/>
    <col min="13829" max="13830" width="15.7109375" style="376" customWidth="1"/>
    <col min="13831" max="14082" width="9.140625" style="376"/>
    <col min="14083" max="14083" width="32.7109375" style="376" customWidth="1"/>
    <col min="14084" max="14084" width="10.7109375" style="376" customWidth="1"/>
    <col min="14085" max="14086" width="15.7109375" style="376" customWidth="1"/>
    <col min="14087" max="14338" width="9.140625" style="376"/>
    <col min="14339" max="14339" width="32.7109375" style="376" customWidth="1"/>
    <col min="14340" max="14340" width="10.7109375" style="376" customWidth="1"/>
    <col min="14341" max="14342" width="15.7109375" style="376" customWidth="1"/>
    <col min="14343" max="14594" width="9.140625" style="376"/>
    <col min="14595" max="14595" width="32.7109375" style="376" customWidth="1"/>
    <col min="14596" max="14596" width="10.7109375" style="376" customWidth="1"/>
    <col min="14597" max="14598" width="15.7109375" style="376" customWidth="1"/>
    <col min="14599" max="14850" width="9.140625" style="376"/>
    <col min="14851" max="14851" width="32.7109375" style="376" customWidth="1"/>
    <col min="14852" max="14852" width="10.7109375" style="376" customWidth="1"/>
    <col min="14853" max="14854" width="15.7109375" style="376" customWidth="1"/>
    <col min="14855" max="15106" width="9.140625" style="376"/>
    <col min="15107" max="15107" width="32.7109375" style="376" customWidth="1"/>
    <col min="15108" max="15108" width="10.7109375" style="376" customWidth="1"/>
    <col min="15109" max="15110" width="15.7109375" style="376" customWidth="1"/>
    <col min="15111" max="15362" width="9.140625" style="376"/>
    <col min="15363" max="15363" width="32.7109375" style="376" customWidth="1"/>
    <col min="15364" max="15364" width="10.7109375" style="376" customWidth="1"/>
    <col min="15365" max="15366" width="15.7109375" style="376" customWidth="1"/>
    <col min="15367" max="15618" width="9.140625" style="376"/>
    <col min="15619" max="15619" width="32.7109375" style="376" customWidth="1"/>
    <col min="15620" max="15620" width="10.7109375" style="376" customWidth="1"/>
    <col min="15621" max="15622" width="15.7109375" style="376" customWidth="1"/>
    <col min="15623" max="15874" width="9.140625" style="376"/>
    <col min="15875" max="15875" width="32.7109375" style="376" customWidth="1"/>
    <col min="15876" max="15876" width="10.7109375" style="376" customWidth="1"/>
    <col min="15877" max="15878" width="15.7109375" style="376" customWidth="1"/>
    <col min="15879" max="16130" width="9.140625" style="376"/>
    <col min="16131" max="16131" width="32.7109375" style="376" customWidth="1"/>
    <col min="16132" max="16132" width="10.7109375" style="376" customWidth="1"/>
    <col min="16133" max="16134" width="15.7109375" style="376" customWidth="1"/>
    <col min="16135" max="16384" width="9.140625" style="376"/>
  </cols>
  <sheetData>
    <row r="1" spans="2:10">
      <c r="B1" s="373"/>
      <c r="C1" s="374"/>
      <c r="D1" s="374"/>
      <c r="E1" s="374"/>
      <c r="F1" s="374"/>
      <c r="G1" s="374"/>
      <c r="H1" s="374"/>
      <c r="I1" s="375"/>
    </row>
    <row r="2" spans="2:10" ht="19.5">
      <c r="B2" s="377"/>
      <c r="I2" s="378"/>
      <c r="J2" s="379"/>
    </row>
    <row r="3" spans="2:10" ht="37.5" customHeight="1">
      <c r="B3" s="377"/>
      <c r="I3" s="378"/>
    </row>
    <row r="4" spans="2:10">
      <c r="B4" s="380" t="s">
        <v>854</v>
      </c>
      <c r="C4" s="493" t="s">
        <v>855</v>
      </c>
      <c r="D4" s="493"/>
      <c r="E4" s="493"/>
      <c r="F4" s="493"/>
      <c r="G4" s="493"/>
      <c r="H4" s="493"/>
      <c r="I4" s="494"/>
    </row>
    <row r="5" spans="2:10">
      <c r="B5" s="380" t="s">
        <v>856</v>
      </c>
      <c r="C5" s="495" t="s">
        <v>793</v>
      </c>
      <c r="D5" s="495"/>
      <c r="E5" s="495"/>
      <c r="F5" s="495"/>
      <c r="G5" s="495"/>
      <c r="H5" s="495"/>
      <c r="I5" s="496"/>
    </row>
    <row r="6" spans="2:10">
      <c r="B6" s="380" t="s">
        <v>805</v>
      </c>
      <c r="C6" s="381">
        <v>45880</v>
      </c>
      <c r="D6" s="497"/>
      <c r="E6" s="497"/>
      <c r="F6" s="497"/>
      <c r="G6" s="497"/>
      <c r="H6" s="497"/>
      <c r="I6" s="498"/>
    </row>
    <row r="7" spans="2:10" ht="19.5">
      <c r="B7" s="499" t="s">
        <v>857</v>
      </c>
      <c r="C7" s="500"/>
      <c r="D7" s="500"/>
      <c r="E7" s="500"/>
      <c r="F7" s="500"/>
      <c r="G7" s="500"/>
      <c r="H7" s="500"/>
      <c r="I7" s="501"/>
    </row>
    <row r="8" spans="2:10" ht="13.5" thickBot="1">
      <c r="B8" s="377"/>
      <c r="I8" s="378"/>
    </row>
    <row r="9" spans="2:10">
      <c r="B9" s="502" t="s">
        <v>858</v>
      </c>
      <c r="C9" s="503"/>
      <c r="D9" s="503"/>
      <c r="E9" s="503"/>
      <c r="F9" s="503"/>
      <c r="G9" s="503"/>
      <c r="H9" s="503"/>
      <c r="I9" s="504"/>
    </row>
    <row r="10" spans="2:10" ht="13.5" thickBot="1">
      <c r="B10" s="505" t="s">
        <v>892</v>
      </c>
      <c r="C10" s="506"/>
      <c r="D10" s="505"/>
      <c r="E10" s="505"/>
      <c r="F10" s="505"/>
      <c r="G10" s="505"/>
      <c r="H10" s="505"/>
      <c r="I10" s="505"/>
    </row>
    <row r="11" spans="2:10" ht="13.5" thickBot="1">
      <c r="B11" s="377"/>
      <c r="I11" s="378"/>
    </row>
    <row r="12" spans="2:10" ht="24.95" customHeight="1">
      <c r="B12" s="484" t="s">
        <v>860</v>
      </c>
      <c r="C12" s="485"/>
      <c r="D12" s="485"/>
      <c r="E12" s="485"/>
      <c r="F12" s="485"/>
      <c r="G12" s="486"/>
      <c r="H12" s="487">
        <v>0.5</v>
      </c>
      <c r="I12" s="487"/>
    </row>
    <row r="13" spans="2:10" ht="13.5" thickBot="1">
      <c r="B13" s="488" t="s">
        <v>861</v>
      </c>
      <c r="C13" s="489"/>
      <c r="D13" s="488"/>
      <c r="E13" s="488"/>
      <c r="F13" s="488"/>
      <c r="G13" s="488"/>
      <c r="H13" s="490">
        <v>0.05</v>
      </c>
      <c r="I13" s="490"/>
    </row>
    <row r="14" spans="2:10">
      <c r="B14" s="377"/>
      <c r="I14" s="378"/>
    </row>
    <row r="15" spans="2:10" ht="13.5" thickBot="1">
      <c r="B15" s="377"/>
      <c r="I15" s="378"/>
    </row>
    <row r="16" spans="2:10" ht="38.25">
      <c r="B16" s="491" t="s">
        <v>862</v>
      </c>
      <c r="C16" s="492"/>
      <c r="D16" s="382" t="s">
        <v>863</v>
      </c>
      <c r="E16" s="383" t="s">
        <v>864</v>
      </c>
      <c r="F16" s="383" t="s">
        <v>865</v>
      </c>
      <c r="G16" s="382" t="s">
        <v>866</v>
      </c>
      <c r="H16" s="382" t="s">
        <v>867</v>
      </c>
      <c r="I16" s="382" t="s">
        <v>868</v>
      </c>
    </row>
    <row r="17" spans="2:11">
      <c r="B17" s="480" t="s">
        <v>869</v>
      </c>
      <c r="C17" s="481"/>
      <c r="D17" s="384" t="s">
        <v>870</v>
      </c>
      <c r="E17" s="385">
        <v>0.04</v>
      </c>
      <c r="F17" s="386" t="s">
        <v>588</v>
      </c>
      <c r="G17" s="387">
        <f>VLOOKUP(CONCATENATE($B$10,"-",$D17),$E$33:$I$74,3,FALSE)</f>
        <v>0.03</v>
      </c>
      <c r="H17" s="387">
        <f>VLOOKUP(CONCATENATE($B$10,"-",$D17),$E$33:$I$74,4,FALSE)</f>
        <v>0.04</v>
      </c>
      <c r="I17" s="387">
        <f>VLOOKUP(CONCATENATE($B$10,"-",$D17),$E$33:$I$74,5,FALSE)</f>
        <v>5.5E-2</v>
      </c>
      <c r="K17" s="388"/>
    </row>
    <row r="18" spans="2:11">
      <c r="B18" s="480" t="s">
        <v>871</v>
      </c>
      <c r="C18" s="481"/>
      <c r="D18" s="384" t="s">
        <v>872</v>
      </c>
      <c r="E18" s="385">
        <v>8.0000000000000002E-3</v>
      </c>
      <c r="F18" s="386" t="s">
        <v>588</v>
      </c>
      <c r="G18" s="387">
        <f>VLOOKUP(CONCATENATE($B$10,"-",$D18),$E$33:$I$74,3,FALSE)</f>
        <v>8.0000000000000002E-3</v>
      </c>
      <c r="H18" s="387">
        <f>VLOOKUP(CONCATENATE($B$10,"-",$D18),$E$33:$I$74,4,FALSE)</f>
        <v>8.0000000000000002E-3</v>
      </c>
      <c r="I18" s="387">
        <f>VLOOKUP(CONCATENATE($B$10,"-",$D18),$E$33:$I$74,5,FALSE)</f>
        <v>0.01</v>
      </c>
    </row>
    <row r="19" spans="2:11">
      <c r="B19" s="480" t="s">
        <v>873</v>
      </c>
      <c r="C19" s="481"/>
      <c r="D19" s="384" t="s">
        <v>874</v>
      </c>
      <c r="E19" s="385">
        <v>1.2699999999999999E-2</v>
      </c>
      <c r="F19" s="386" t="s">
        <v>588</v>
      </c>
      <c r="G19" s="387">
        <f>VLOOKUP(CONCATENATE($B$10,"-",$D19),$E$33:$I$74,3,FALSE)</f>
        <v>9.7000000000000003E-3</v>
      </c>
      <c r="H19" s="387">
        <f>VLOOKUP(CONCATENATE($B$10,"-",$D19),$E$33:$I$74,4,FALSE)</f>
        <v>1.2699999999999999E-2</v>
      </c>
      <c r="I19" s="387">
        <f>VLOOKUP(CONCATENATE($B$10,"-",$D19),$E$33:$I$74,5,FALSE)</f>
        <v>1.2699999999999999E-2</v>
      </c>
    </row>
    <row r="20" spans="2:11">
      <c r="B20" s="480" t="s">
        <v>875</v>
      </c>
      <c r="C20" s="481"/>
      <c r="D20" s="384" t="s">
        <v>876</v>
      </c>
      <c r="E20" s="385">
        <v>1.23E-2</v>
      </c>
      <c r="F20" s="386" t="s">
        <v>588</v>
      </c>
      <c r="G20" s="387">
        <f>VLOOKUP(CONCATENATE($B$10,"-",$D20),$E$33:$I$74,3,FALSE)</f>
        <v>5.8999999999999999E-3</v>
      </c>
      <c r="H20" s="387">
        <f>VLOOKUP(CONCATENATE($B$10,"-",$D20),$E$33:$I$74,4,FALSE)</f>
        <v>1.23E-2</v>
      </c>
      <c r="I20" s="387">
        <f>VLOOKUP(CONCATENATE($B$10,"-",$D20),$E$33:$I$74,5,FALSE)</f>
        <v>1.3899999999999999E-2</v>
      </c>
    </row>
    <row r="21" spans="2:11">
      <c r="B21" s="480" t="s">
        <v>877</v>
      </c>
      <c r="C21" s="481"/>
      <c r="D21" s="384" t="s">
        <v>633</v>
      </c>
      <c r="E21" s="385">
        <v>6.2600000000000003E-2</v>
      </c>
      <c r="F21" s="386" t="s">
        <v>588</v>
      </c>
      <c r="G21" s="387">
        <f>VLOOKUP(CONCATENATE($B$10,"-",$D21),$E$33:$I$74,3,FALSE)</f>
        <v>6.1600000000000002E-2</v>
      </c>
      <c r="H21" s="387">
        <f>VLOOKUP(CONCATENATE($B$10,"-",$D21),$E$33:$I$74,4,FALSE)</f>
        <v>7.400000000000001E-2</v>
      </c>
      <c r="I21" s="387">
        <f>VLOOKUP(CONCATENATE($B$10,"-",$D21),$E$33:$I$74,5,FALSE)</f>
        <v>8.9600000000000013E-2</v>
      </c>
    </row>
    <row r="22" spans="2:11" ht="30" customHeight="1">
      <c r="B22" s="482" t="s">
        <v>878</v>
      </c>
      <c r="C22" s="483"/>
      <c r="D22" s="384" t="s">
        <v>879</v>
      </c>
      <c r="E22" s="385">
        <v>3.6499999999999998E-2</v>
      </c>
      <c r="F22" s="386" t="str">
        <f>IF(AND(E22&gt;=G22, E22&lt;=I22), "OK", "Não OK")</f>
        <v>OK</v>
      </c>
      <c r="G22" s="389">
        <v>3.6499999999999998E-2</v>
      </c>
      <c r="H22" s="389">
        <v>3.6499999999999998E-2</v>
      </c>
      <c r="I22" s="389">
        <v>3.6499999999999998E-2</v>
      </c>
    </row>
    <row r="23" spans="2:11" ht="30" customHeight="1">
      <c r="B23" s="482" t="s">
        <v>880</v>
      </c>
      <c r="C23" s="483"/>
      <c r="D23" s="384" t="s">
        <v>881</v>
      </c>
      <c r="E23" s="390">
        <v>2.5000000000000001E-2</v>
      </c>
      <c r="F23" s="386" t="str">
        <f>IF(AND(E23&gt;=G23, E23&lt;=I23), "OK", "Não OK")</f>
        <v>OK</v>
      </c>
      <c r="G23" s="389">
        <v>0</v>
      </c>
      <c r="H23" s="389">
        <v>2.5000000000000001E-2</v>
      </c>
      <c r="I23" s="389">
        <v>0.05</v>
      </c>
    </row>
    <row r="24" spans="2:11" ht="38.25" customHeight="1">
      <c r="B24" s="468" t="s">
        <v>882</v>
      </c>
      <c r="C24" s="469"/>
      <c r="D24" s="384" t="s">
        <v>883</v>
      </c>
      <c r="E24" s="385">
        <v>4.4999999999999998E-2</v>
      </c>
      <c r="F24" s="386" t="str">
        <f>IF(AND(E24&gt;=G24, E24&lt;=I24), "OK", "Não OK")</f>
        <v>OK</v>
      </c>
      <c r="G24" s="391">
        <v>0</v>
      </c>
      <c r="H24" s="391">
        <v>0.02</v>
      </c>
      <c r="I24" s="391">
        <v>4.4999999999999998E-2</v>
      </c>
    </row>
    <row r="25" spans="2:11" ht="30" customHeight="1" thickBot="1">
      <c r="B25" s="470" t="s">
        <v>884</v>
      </c>
      <c r="C25" s="471"/>
      <c r="D25" s="392" t="s">
        <v>885</v>
      </c>
      <c r="E25" s="387">
        <f>ROUND((((1+E17+E18+E19)*(1+E20)*(1+E21)/(1-(E22+E23)))-1),4)</f>
        <v>0.2157</v>
      </c>
      <c r="F25" s="393" t="str">
        <f>IF(AND(E25&gt;=G25, E25&lt;=I25), "OK", "Não OK")</f>
        <v>OK</v>
      </c>
      <c r="G25" s="387">
        <f>VLOOKUP(CONCATENATE($B$10,"-",$D25),$E$33:$I$74,3,FALSE)</f>
        <v>0.2034</v>
      </c>
      <c r="H25" s="387">
        <f>VLOOKUP(CONCATENATE($B$10,"-",$D25),$E$33:$I$74,4,FALSE)</f>
        <v>0.22120000000000001</v>
      </c>
      <c r="I25" s="387">
        <f>VLOOKUP(CONCATENATE($B$10,"-",$D25),$E$33:$I$74,5,FALSE)</f>
        <v>0.25</v>
      </c>
    </row>
    <row r="26" spans="2:11" ht="39.950000000000003" customHeight="1" thickBot="1">
      <c r="B26" s="472" t="s">
        <v>886</v>
      </c>
      <c r="C26" s="473"/>
      <c r="D26" s="394" t="s">
        <v>887</v>
      </c>
      <c r="E26" s="395">
        <f>ROUND((((1+E17+E18+E19)*(1+E20)*(1+E21)/(1-(E22+E23+E24)))-1),4)</f>
        <v>0.27700000000000002</v>
      </c>
      <c r="F26" s="396" t="str">
        <f>IF(COUNTIF($F$17:$F$25,"NÃO OK")&gt;0,"NÃO OK","OK")</f>
        <v>OK</v>
      </c>
      <c r="G26" s="397"/>
      <c r="H26" s="397"/>
      <c r="I26" s="397"/>
    </row>
    <row r="27" spans="2:11">
      <c r="B27" s="377"/>
      <c r="I27" s="378"/>
    </row>
    <row r="28" spans="2:11" ht="57.75" customHeight="1">
      <c r="B28" s="474" t="s">
        <v>888</v>
      </c>
      <c r="C28" s="475"/>
      <c r="D28" s="475"/>
      <c r="E28" s="475"/>
      <c r="F28" s="475"/>
      <c r="G28" s="475"/>
      <c r="H28" s="475"/>
      <c r="I28" s="476"/>
    </row>
    <row r="29" spans="2:11" ht="20.100000000000001" customHeight="1">
      <c r="B29" s="398"/>
      <c r="C29" s="399"/>
      <c r="D29" s="399"/>
      <c r="E29" s="399"/>
      <c r="F29" s="399"/>
      <c r="G29" s="399"/>
      <c r="H29" s="399"/>
      <c r="I29" s="400"/>
    </row>
    <row r="30" spans="2:11" ht="50.1" customHeight="1">
      <c r="B30" s="477" t="str">
        <f>CONCATENATE("Conforme legislação tributária municipal, a base de cálculo para ",B10,", é de ",H12*100,"%, com a respectiva alíquota de ",H13*100,"%.")</f>
        <v>Conforme legislação tributária municipal, a base de cálculo para Construção e Reforma de Edifícios, é de 50%, com a respectiva alíquota de 5%.</v>
      </c>
      <c r="C30" s="477"/>
      <c r="D30" s="477"/>
      <c r="E30" s="477"/>
      <c r="F30" s="477"/>
      <c r="G30" s="477"/>
      <c r="H30" s="477"/>
      <c r="I30" s="477"/>
    </row>
    <row r="31" spans="2:11">
      <c r="B31" s="377"/>
      <c r="I31" s="378"/>
    </row>
    <row r="32" spans="2:11" hidden="1">
      <c r="B32" s="377"/>
      <c r="G32" s="401" t="s">
        <v>889</v>
      </c>
      <c r="H32" s="401" t="s">
        <v>890</v>
      </c>
      <c r="I32" s="402" t="s">
        <v>891</v>
      </c>
    </row>
    <row r="33" spans="2:9" hidden="1">
      <c r="B33" s="377" t="s">
        <v>892</v>
      </c>
      <c r="D33" s="403" t="s">
        <v>870</v>
      </c>
      <c r="E33" s="376" t="str">
        <f>CONCATENATE(B33,"-",D33)</f>
        <v>Construção e Reforma de Edifícios-AC</v>
      </c>
      <c r="G33" s="404">
        <v>0.03</v>
      </c>
      <c r="H33" s="404">
        <v>0.04</v>
      </c>
      <c r="I33" s="404">
        <v>5.5E-2</v>
      </c>
    </row>
    <row r="34" spans="2:9" hidden="1">
      <c r="B34" s="377" t="str">
        <f>B33</f>
        <v>Construção e Reforma de Edifícios</v>
      </c>
      <c r="D34" s="403" t="s">
        <v>872</v>
      </c>
      <c r="E34" s="376" t="str">
        <f t="shared" ref="E34:E74" si="0">CONCATENATE(B34,"-",D34)</f>
        <v>Construção e Reforma de Edifícios-SG</v>
      </c>
      <c r="G34" s="404">
        <v>8.0000000000000002E-3</v>
      </c>
      <c r="H34" s="404">
        <v>8.0000000000000002E-3</v>
      </c>
      <c r="I34" s="404">
        <v>0.01</v>
      </c>
    </row>
    <row r="35" spans="2:9" hidden="1">
      <c r="B35" s="377" t="str">
        <f t="shared" ref="B35:B67" si="1">B34</f>
        <v>Construção e Reforma de Edifícios</v>
      </c>
      <c r="D35" s="403" t="s">
        <v>874</v>
      </c>
      <c r="E35" s="376" t="str">
        <f t="shared" si="0"/>
        <v>Construção e Reforma de Edifícios-R</v>
      </c>
      <c r="G35" s="404">
        <v>9.7000000000000003E-3</v>
      </c>
      <c r="H35" s="404">
        <v>1.2699999999999999E-2</v>
      </c>
      <c r="I35" s="404">
        <v>1.2699999999999999E-2</v>
      </c>
    </row>
    <row r="36" spans="2:9" hidden="1">
      <c r="B36" s="377" t="str">
        <f t="shared" si="1"/>
        <v>Construção e Reforma de Edifícios</v>
      </c>
      <c r="D36" s="403" t="s">
        <v>876</v>
      </c>
      <c r="E36" s="376" t="str">
        <f t="shared" si="0"/>
        <v>Construção e Reforma de Edifícios-DF</v>
      </c>
      <c r="G36" s="404">
        <v>5.8999999999999999E-3</v>
      </c>
      <c r="H36" s="404">
        <v>1.23E-2</v>
      </c>
      <c r="I36" s="404">
        <v>1.3899999999999999E-2</v>
      </c>
    </row>
    <row r="37" spans="2:9" hidden="1">
      <c r="B37" s="377" t="str">
        <f t="shared" si="1"/>
        <v>Construção e Reforma de Edifícios</v>
      </c>
      <c r="D37" s="403" t="s">
        <v>633</v>
      </c>
      <c r="E37" s="376" t="str">
        <f t="shared" si="0"/>
        <v>Construção e Reforma de Edifícios-L</v>
      </c>
      <c r="G37" s="404">
        <v>6.1600000000000002E-2</v>
      </c>
      <c r="H37" s="404">
        <v>7.400000000000001E-2</v>
      </c>
      <c r="I37" s="404">
        <v>8.9600000000000013E-2</v>
      </c>
    </row>
    <row r="38" spans="2:9" hidden="1">
      <c r="B38" s="377" t="str">
        <f>B37</f>
        <v>Construção e Reforma de Edifícios</v>
      </c>
      <c r="D38" s="405" t="s">
        <v>885</v>
      </c>
      <c r="E38" s="376" t="str">
        <f t="shared" si="0"/>
        <v>Construção e Reforma de Edifícios-BDI PAD</v>
      </c>
      <c r="G38" s="404">
        <v>0.2034</v>
      </c>
      <c r="H38" s="404">
        <v>0.22120000000000001</v>
      </c>
      <c r="I38" s="404">
        <v>0.25</v>
      </c>
    </row>
    <row r="39" spans="2:9" hidden="1">
      <c r="B39" s="377" t="s">
        <v>859</v>
      </c>
      <c r="D39" s="403" t="s">
        <v>870</v>
      </c>
      <c r="E39" s="376" t="str">
        <f t="shared" si="0"/>
        <v>Construção de Praças Urbanas, Rodovias, Ferrovias e recapeamento e pavimentação de vias urbanas-AC</v>
      </c>
      <c r="G39" s="404">
        <v>3.7999999999999999E-2</v>
      </c>
      <c r="H39" s="404">
        <v>4.0099999999999997E-2</v>
      </c>
      <c r="I39" s="404">
        <v>4.6699999999999998E-2</v>
      </c>
    </row>
    <row r="40" spans="2:9" hidden="1">
      <c r="B40" s="377" t="s">
        <v>859</v>
      </c>
      <c r="D40" s="403" t="s">
        <v>872</v>
      </c>
      <c r="E40" s="376" t="str">
        <f t="shared" si="0"/>
        <v>Construção de Praças Urbanas, Rodovias, Ferrovias e recapeamento e pavimentação de vias urbanas-SG</v>
      </c>
      <c r="G40" s="404">
        <v>3.2000000000000002E-3</v>
      </c>
      <c r="H40" s="404">
        <v>4.0000000000000001E-3</v>
      </c>
      <c r="I40" s="404">
        <v>7.4000000000000003E-3</v>
      </c>
    </row>
    <row r="41" spans="2:9" hidden="1">
      <c r="B41" s="377" t="s">
        <v>859</v>
      </c>
      <c r="D41" s="403" t="s">
        <v>874</v>
      </c>
      <c r="E41" s="376" t="str">
        <f t="shared" si="0"/>
        <v>Construção de Praças Urbanas, Rodovias, Ferrovias e recapeamento e pavimentação de vias urbanas-R</v>
      </c>
      <c r="G41" s="404">
        <v>5.0000000000000001E-3</v>
      </c>
      <c r="H41" s="404">
        <v>5.6000000000000008E-3</v>
      </c>
      <c r="I41" s="404">
        <v>9.7000000000000003E-3</v>
      </c>
    </row>
    <row r="42" spans="2:9" hidden="1">
      <c r="B42" s="377" t="s">
        <v>859</v>
      </c>
      <c r="D42" s="403" t="s">
        <v>876</v>
      </c>
      <c r="E42" s="376" t="str">
        <f t="shared" si="0"/>
        <v>Construção de Praças Urbanas, Rodovias, Ferrovias e recapeamento e pavimentação de vias urbanas-DF</v>
      </c>
      <c r="G42" s="404">
        <v>1.0200000000000001E-2</v>
      </c>
      <c r="H42" s="404">
        <v>1.11E-2</v>
      </c>
      <c r="I42" s="404">
        <v>1.21E-2</v>
      </c>
    </row>
    <row r="43" spans="2:9" hidden="1">
      <c r="B43" s="377" t="s">
        <v>859</v>
      </c>
      <c r="D43" s="403" t="s">
        <v>633</v>
      </c>
      <c r="E43" s="376" t="str">
        <f t="shared" si="0"/>
        <v>Construção de Praças Urbanas, Rodovias, Ferrovias e recapeamento e pavimentação de vias urbanas-L</v>
      </c>
      <c r="G43" s="404">
        <v>6.6400000000000001E-2</v>
      </c>
      <c r="H43" s="404">
        <v>7.2999999999999995E-2</v>
      </c>
      <c r="I43" s="404">
        <v>8.6899999999999991E-2</v>
      </c>
    </row>
    <row r="44" spans="2:9" hidden="1">
      <c r="B44" s="377" t="s">
        <v>859</v>
      </c>
      <c r="D44" s="405" t="s">
        <v>885</v>
      </c>
      <c r="E44" s="376" t="str">
        <f t="shared" si="0"/>
        <v>Construção de Praças Urbanas, Rodovias, Ferrovias e recapeamento e pavimentação de vias urbanas-BDI PAD</v>
      </c>
      <c r="G44" s="404">
        <v>0.19600000000000001</v>
      </c>
      <c r="H44" s="404">
        <v>0.2097</v>
      </c>
      <c r="I44" s="404">
        <v>0.24230000000000002</v>
      </c>
    </row>
    <row r="45" spans="2:9" hidden="1">
      <c r="B45" s="377" t="s">
        <v>893</v>
      </c>
      <c r="D45" s="403" t="s">
        <v>870</v>
      </c>
      <c r="E45" s="376" t="str">
        <f t="shared" si="0"/>
        <v>Construção de Redes de Abastecimento de Água, Coleta de Esgoto-AC</v>
      </c>
      <c r="G45" s="404">
        <v>3.4300000000000004E-2</v>
      </c>
      <c r="H45" s="404">
        <v>4.9299999999999997E-2</v>
      </c>
      <c r="I45" s="404">
        <v>6.7099999999999993E-2</v>
      </c>
    </row>
    <row r="46" spans="2:9" hidden="1">
      <c r="B46" s="377" t="str">
        <f t="shared" si="1"/>
        <v>Construção de Redes de Abastecimento de Água, Coleta de Esgoto</v>
      </c>
      <c r="D46" s="403" t="s">
        <v>872</v>
      </c>
      <c r="E46" s="376" t="str">
        <f t="shared" si="0"/>
        <v>Construção de Redes de Abastecimento de Água, Coleta de Esgoto-SG</v>
      </c>
      <c r="G46" s="404">
        <v>2.8000000000000004E-3</v>
      </c>
      <c r="H46" s="404">
        <v>4.8999999999999998E-3</v>
      </c>
      <c r="I46" s="404">
        <v>7.4999999999999997E-3</v>
      </c>
    </row>
    <row r="47" spans="2:9" hidden="1">
      <c r="B47" s="377" t="str">
        <f t="shared" si="1"/>
        <v>Construção de Redes de Abastecimento de Água, Coleta de Esgoto</v>
      </c>
      <c r="D47" s="403" t="s">
        <v>874</v>
      </c>
      <c r="E47" s="376" t="str">
        <f t="shared" si="0"/>
        <v>Construção de Redes de Abastecimento de Água, Coleta de Esgoto-R</v>
      </c>
      <c r="G47" s="404">
        <v>0.01</v>
      </c>
      <c r="H47" s="404">
        <v>1.3899999999999999E-2</v>
      </c>
      <c r="I47" s="404">
        <v>1.7399999999999999E-2</v>
      </c>
    </row>
    <row r="48" spans="2:9" hidden="1">
      <c r="B48" s="377" t="str">
        <f t="shared" si="1"/>
        <v>Construção de Redes de Abastecimento de Água, Coleta de Esgoto</v>
      </c>
      <c r="D48" s="403" t="s">
        <v>876</v>
      </c>
      <c r="E48" s="376" t="str">
        <f t="shared" si="0"/>
        <v>Construção de Redes de Abastecimento de Água, Coleta de Esgoto-DF</v>
      </c>
      <c r="G48" s="404">
        <v>9.3999999999999986E-3</v>
      </c>
      <c r="H48" s="404">
        <v>9.8999999999999991E-3</v>
      </c>
      <c r="I48" s="404">
        <v>1.1699999999999999E-2</v>
      </c>
    </row>
    <row r="49" spans="2:9" hidden="1">
      <c r="B49" s="377" t="str">
        <f t="shared" si="1"/>
        <v>Construção de Redes de Abastecimento de Água, Coleta de Esgoto</v>
      </c>
      <c r="D49" s="403" t="s">
        <v>633</v>
      </c>
      <c r="E49" s="376" t="str">
        <f t="shared" si="0"/>
        <v>Construção de Redes de Abastecimento de Água, Coleta de Esgoto-L</v>
      </c>
      <c r="G49" s="404">
        <v>6.7400000000000002E-2</v>
      </c>
      <c r="H49" s="404">
        <v>8.0399999999999985E-2</v>
      </c>
      <c r="I49" s="404">
        <v>9.4E-2</v>
      </c>
    </row>
    <row r="50" spans="2:9" hidden="1">
      <c r="B50" s="377" t="str">
        <f>B49</f>
        <v>Construção de Redes de Abastecimento de Água, Coleta de Esgoto</v>
      </c>
      <c r="D50" s="405" t="s">
        <v>885</v>
      </c>
      <c r="E50" s="376" t="str">
        <f t="shared" si="0"/>
        <v>Construção de Redes de Abastecimento de Água, Coleta de Esgoto-BDI PAD</v>
      </c>
      <c r="G50" s="404">
        <v>0.20760000000000001</v>
      </c>
      <c r="H50" s="404">
        <v>0.24179999999999999</v>
      </c>
      <c r="I50" s="404">
        <v>0.26440000000000002</v>
      </c>
    </row>
    <row r="51" spans="2:9" hidden="1">
      <c r="B51" s="377" t="s">
        <v>894</v>
      </c>
      <c r="D51" s="403" t="s">
        <v>870</v>
      </c>
      <c r="E51" s="376" t="str">
        <f t="shared" si="0"/>
        <v>Construção e Manutenção de Estações e Redes de Distribuição de Energia Elétrica-AC</v>
      </c>
      <c r="G51" s="404">
        <v>5.2900000000000003E-2</v>
      </c>
      <c r="H51" s="404">
        <v>5.9200000000000003E-2</v>
      </c>
      <c r="I51" s="404">
        <v>7.9299999999999995E-2</v>
      </c>
    </row>
    <row r="52" spans="2:9" hidden="1">
      <c r="B52" s="377" t="str">
        <f t="shared" si="1"/>
        <v>Construção e Manutenção de Estações e Redes de Distribuição de Energia Elétrica</v>
      </c>
      <c r="D52" s="403" t="s">
        <v>872</v>
      </c>
      <c r="E52" s="376" t="str">
        <f t="shared" si="0"/>
        <v>Construção e Manutenção de Estações e Redes de Distribuição de Energia Elétrica-SG</v>
      </c>
      <c r="G52" s="404">
        <v>2.5000000000000001E-3</v>
      </c>
      <c r="H52" s="404">
        <v>5.1000000000000004E-3</v>
      </c>
      <c r="I52" s="404">
        <v>5.6000000000000008E-3</v>
      </c>
    </row>
    <row r="53" spans="2:9" hidden="1">
      <c r="B53" s="377" t="str">
        <f t="shared" si="1"/>
        <v>Construção e Manutenção de Estações e Redes de Distribuição de Energia Elétrica</v>
      </c>
      <c r="D53" s="403" t="s">
        <v>874</v>
      </c>
      <c r="E53" s="376" t="str">
        <f t="shared" si="0"/>
        <v>Construção e Manutenção de Estações e Redes de Distribuição de Energia Elétrica-R</v>
      </c>
      <c r="G53" s="404">
        <v>0.01</v>
      </c>
      <c r="H53" s="404">
        <v>1.4800000000000001E-2</v>
      </c>
      <c r="I53" s="404">
        <v>1.9699999999999999E-2</v>
      </c>
    </row>
    <row r="54" spans="2:9" hidden="1">
      <c r="B54" s="377" t="str">
        <f t="shared" si="1"/>
        <v>Construção e Manutenção de Estações e Redes de Distribuição de Energia Elétrica</v>
      </c>
      <c r="D54" s="403" t="s">
        <v>876</v>
      </c>
      <c r="E54" s="376" t="str">
        <f t="shared" si="0"/>
        <v>Construção e Manutenção de Estações e Redes de Distribuição de Energia Elétrica-DF</v>
      </c>
      <c r="G54" s="404">
        <v>1.01E-2</v>
      </c>
      <c r="H54" s="404">
        <v>1.0700000000000001E-2</v>
      </c>
      <c r="I54" s="404">
        <v>1.11E-2</v>
      </c>
    </row>
    <row r="55" spans="2:9" hidden="1">
      <c r="B55" s="377" t="str">
        <f t="shared" si="1"/>
        <v>Construção e Manutenção de Estações e Redes de Distribuição de Energia Elétrica</v>
      </c>
      <c r="D55" s="403" t="s">
        <v>633</v>
      </c>
      <c r="E55" s="376" t="str">
        <f t="shared" si="0"/>
        <v>Construção e Manutenção de Estações e Redes de Distribuição de Energia Elétrica-L</v>
      </c>
      <c r="G55" s="404">
        <v>0.08</v>
      </c>
      <c r="H55" s="404">
        <v>8.3100000000000007E-2</v>
      </c>
      <c r="I55" s="404">
        <v>9.5100000000000004E-2</v>
      </c>
    </row>
    <row r="56" spans="2:9" hidden="1">
      <c r="B56" s="377" t="str">
        <f>B55</f>
        <v>Construção e Manutenção de Estações e Redes de Distribuição de Energia Elétrica</v>
      </c>
      <c r="D56" s="405" t="s">
        <v>885</v>
      </c>
      <c r="E56" s="376" t="str">
        <f t="shared" si="0"/>
        <v>Construção e Manutenção de Estações e Redes de Distribuição de Energia Elétrica-BDI PAD</v>
      </c>
      <c r="G56" s="404">
        <v>0.24</v>
      </c>
      <c r="H56" s="404">
        <v>0.25840000000000002</v>
      </c>
      <c r="I56" s="404">
        <v>0.27860000000000001</v>
      </c>
    </row>
    <row r="57" spans="2:9" hidden="1">
      <c r="B57" s="377" t="s">
        <v>895</v>
      </c>
      <c r="D57" s="403" t="s">
        <v>870</v>
      </c>
      <c r="E57" s="376" t="str">
        <f t="shared" si="0"/>
        <v>Obras Portuárias, Marítimas e Fluviais-AC</v>
      </c>
      <c r="G57" s="404">
        <v>0.04</v>
      </c>
      <c r="H57" s="404">
        <v>5.5199999999999999E-2</v>
      </c>
      <c r="I57" s="404">
        <v>7.85E-2</v>
      </c>
    </row>
    <row r="58" spans="2:9" hidden="1">
      <c r="B58" s="377" t="str">
        <f t="shared" si="1"/>
        <v>Obras Portuárias, Marítimas e Fluviais</v>
      </c>
      <c r="D58" s="403" t="s">
        <v>872</v>
      </c>
      <c r="E58" s="376" t="str">
        <f t="shared" si="0"/>
        <v>Obras Portuárias, Marítimas e Fluviais-SG</v>
      </c>
      <c r="G58" s="404">
        <v>8.1000000000000013E-3</v>
      </c>
      <c r="H58" s="404">
        <v>1.2199999999999999E-2</v>
      </c>
      <c r="I58" s="404">
        <v>1.9900000000000001E-2</v>
      </c>
    </row>
    <row r="59" spans="2:9" hidden="1">
      <c r="B59" s="377" t="str">
        <f t="shared" si="1"/>
        <v>Obras Portuárias, Marítimas e Fluviais</v>
      </c>
      <c r="D59" s="403" t="s">
        <v>874</v>
      </c>
      <c r="E59" s="376" t="str">
        <f t="shared" si="0"/>
        <v>Obras Portuárias, Marítimas e Fluviais-R</v>
      </c>
      <c r="G59" s="404">
        <v>1.46E-2</v>
      </c>
      <c r="H59" s="404">
        <v>2.3199999999999998E-2</v>
      </c>
      <c r="I59" s="404">
        <v>3.1600000000000003E-2</v>
      </c>
    </row>
    <row r="60" spans="2:9" hidden="1">
      <c r="B60" s="377" t="str">
        <f t="shared" si="1"/>
        <v>Obras Portuárias, Marítimas e Fluviais</v>
      </c>
      <c r="D60" s="403" t="s">
        <v>876</v>
      </c>
      <c r="E60" s="376" t="str">
        <f t="shared" si="0"/>
        <v>Obras Portuárias, Marítimas e Fluviais-DF</v>
      </c>
      <c r="G60" s="404">
        <v>9.3999999999999986E-3</v>
      </c>
      <c r="H60" s="404">
        <v>1.0200000000000001E-2</v>
      </c>
      <c r="I60" s="404">
        <v>1.3300000000000001E-2</v>
      </c>
    </row>
    <row r="61" spans="2:9" hidden="1">
      <c r="B61" s="377" t="str">
        <f t="shared" si="1"/>
        <v>Obras Portuárias, Marítimas e Fluviais</v>
      </c>
      <c r="D61" s="403" t="s">
        <v>633</v>
      </c>
      <c r="E61" s="376" t="str">
        <f t="shared" si="0"/>
        <v>Obras Portuárias, Marítimas e Fluviais-L</v>
      </c>
      <c r="G61" s="404">
        <v>7.1399999999999991E-2</v>
      </c>
      <c r="H61" s="404">
        <v>8.4000000000000005E-2</v>
      </c>
      <c r="I61" s="404">
        <v>0.1043</v>
      </c>
    </row>
    <row r="62" spans="2:9" hidden="1">
      <c r="B62" s="377" t="str">
        <f>B61</f>
        <v>Obras Portuárias, Marítimas e Fluviais</v>
      </c>
      <c r="D62" s="405" t="s">
        <v>885</v>
      </c>
      <c r="E62" s="376" t="str">
        <f t="shared" si="0"/>
        <v>Obras Portuárias, Marítimas e Fluviais-BDI PAD</v>
      </c>
      <c r="G62" s="404">
        <v>0.22800000000000001</v>
      </c>
      <c r="H62" s="404">
        <v>0.27479999999999999</v>
      </c>
      <c r="I62" s="404">
        <v>0.3095</v>
      </c>
    </row>
    <row r="63" spans="2:9" hidden="1">
      <c r="B63" s="377" t="s">
        <v>896</v>
      </c>
      <c r="D63" s="403" t="s">
        <v>870</v>
      </c>
      <c r="E63" s="376" t="str">
        <f t="shared" si="0"/>
        <v>Fornecimento de Materiais e Equipamentos-AC</v>
      </c>
      <c r="G63" s="404">
        <v>1.4999999999999999E-2</v>
      </c>
      <c r="H63" s="404">
        <v>3.4500000000000003E-2</v>
      </c>
      <c r="I63" s="404">
        <v>4.4900000000000002E-2</v>
      </c>
    </row>
    <row r="64" spans="2:9" hidden="1">
      <c r="B64" s="377" t="str">
        <f t="shared" si="1"/>
        <v>Fornecimento de Materiais e Equipamentos</v>
      </c>
      <c r="D64" s="403" t="s">
        <v>872</v>
      </c>
      <c r="E64" s="376" t="str">
        <f t="shared" si="0"/>
        <v>Fornecimento de Materiais e Equipamentos-SG</v>
      </c>
      <c r="G64" s="404">
        <v>3.0000000000000001E-3</v>
      </c>
      <c r="H64" s="404">
        <v>4.7999999999999996E-3</v>
      </c>
      <c r="I64" s="404">
        <v>8.199999999999999E-3</v>
      </c>
    </row>
    <row r="65" spans="2:9" hidden="1">
      <c r="B65" s="377" t="str">
        <f t="shared" si="1"/>
        <v>Fornecimento de Materiais e Equipamentos</v>
      </c>
      <c r="D65" s="403" t="s">
        <v>874</v>
      </c>
      <c r="E65" s="376" t="str">
        <f t="shared" si="0"/>
        <v>Fornecimento de Materiais e Equipamentos-R</v>
      </c>
      <c r="G65" s="404">
        <v>5.6000000000000008E-3</v>
      </c>
      <c r="H65" s="404">
        <v>8.5000000000000006E-3</v>
      </c>
      <c r="I65" s="404">
        <v>8.8999999999999999E-3</v>
      </c>
    </row>
    <row r="66" spans="2:9" hidden="1">
      <c r="B66" s="377" t="str">
        <f t="shared" si="1"/>
        <v>Fornecimento de Materiais e Equipamentos</v>
      </c>
      <c r="D66" s="403" t="s">
        <v>876</v>
      </c>
      <c r="E66" s="376" t="str">
        <f t="shared" si="0"/>
        <v>Fornecimento de Materiais e Equipamentos-DF</v>
      </c>
      <c r="G66" s="404">
        <v>8.5000000000000006E-3</v>
      </c>
      <c r="H66" s="404">
        <v>8.5000000000000006E-3</v>
      </c>
      <c r="I66" s="404">
        <v>1.11E-2</v>
      </c>
    </row>
    <row r="67" spans="2:9" hidden="1">
      <c r="B67" s="377" t="str">
        <f t="shared" si="1"/>
        <v>Fornecimento de Materiais e Equipamentos</v>
      </c>
      <c r="D67" s="403" t="s">
        <v>633</v>
      </c>
      <c r="E67" s="376" t="str">
        <f t="shared" si="0"/>
        <v>Fornecimento de Materiais e Equipamentos-L</v>
      </c>
      <c r="G67" s="404">
        <v>3.5000000000000003E-2</v>
      </c>
      <c r="H67" s="404">
        <v>5.1100000000000007E-2</v>
      </c>
      <c r="I67" s="404">
        <v>6.2199999999999998E-2</v>
      </c>
    </row>
    <row r="68" spans="2:9" hidden="1">
      <c r="B68" s="377" t="str">
        <f>B67</f>
        <v>Fornecimento de Materiais e Equipamentos</v>
      </c>
      <c r="D68" s="405" t="s">
        <v>885</v>
      </c>
      <c r="E68" s="376" t="str">
        <f t="shared" si="0"/>
        <v>Fornecimento de Materiais e Equipamentos-BDI PAD</v>
      </c>
      <c r="G68" s="404">
        <v>0.111</v>
      </c>
      <c r="H68" s="404">
        <v>0.14019999999999999</v>
      </c>
      <c r="I68" s="404">
        <v>0.16800000000000001</v>
      </c>
    </row>
    <row r="69" spans="2:9" hidden="1">
      <c r="B69" s="377" t="s">
        <v>897</v>
      </c>
      <c r="D69" s="403" t="s">
        <v>870</v>
      </c>
      <c r="E69" s="376" t="str">
        <f t="shared" si="0"/>
        <v>Estudos e Projetos, Planos e Gerenciamento e outros correlatos-AC</v>
      </c>
      <c r="G69" s="404">
        <v>0</v>
      </c>
      <c r="H69" s="404" t="s">
        <v>588</v>
      </c>
      <c r="I69" s="404" t="s">
        <v>588</v>
      </c>
    </row>
    <row r="70" spans="2:9" hidden="1">
      <c r="B70" s="377" t="str">
        <f>B69</f>
        <v>Estudos e Projetos, Planos e Gerenciamento e outros correlatos</v>
      </c>
      <c r="D70" s="403" t="s">
        <v>872</v>
      </c>
      <c r="E70" s="376" t="str">
        <f t="shared" si="0"/>
        <v>Estudos e Projetos, Planos e Gerenciamento e outros correlatos-SG</v>
      </c>
      <c r="G70" s="404">
        <v>0</v>
      </c>
      <c r="H70" s="404" t="s">
        <v>588</v>
      </c>
      <c r="I70" s="404" t="s">
        <v>588</v>
      </c>
    </row>
    <row r="71" spans="2:9" hidden="1">
      <c r="B71" s="377" t="str">
        <f>B70</f>
        <v>Estudos e Projetos, Planos e Gerenciamento e outros correlatos</v>
      </c>
      <c r="D71" s="403" t="s">
        <v>874</v>
      </c>
      <c r="E71" s="376" t="str">
        <f t="shared" si="0"/>
        <v>Estudos e Projetos, Planos e Gerenciamento e outros correlatos-R</v>
      </c>
      <c r="G71" s="404">
        <v>0</v>
      </c>
      <c r="H71" s="404" t="s">
        <v>588</v>
      </c>
      <c r="I71" s="404" t="s">
        <v>588</v>
      </c>
    </row>
    <row r="72" spans="2:9" hidden="1">
      <c r="B72" s="377" t="str">
        <f>B71</f>
        <v>Estudos e Projetos, Planos e Gerenciamento e outros correlatos</v>
      </c>
      <c r="D72" s="403" t="s">
        <v>876</v>
      </c>
      <c r="E72" s="376" t="str">
        <f t="shared" si="0"/>
        <v>Estudos e Projetos, Planos e Gerenciamento e outros correlatos-DF</v>
      </c>
      <c r="G72" s="404">
        <v>0</v>
      </c>
      <c r="H72" s="404" t="s">
        <v>588</v>
      </c>
      <c r="I72" s="404" t="s">
        <v>588</v>
      </c>
    </row>
    <row r="73" spans="2:9" hidden="1">
      <c r="B73" s="377" t="str">
        <f>B72</f>
        <v>Estudos e Projetos, Planos e Gerenciamento e outros correlatos</v>
      </c>
      <c r="D73" s="403" t="s">
        <v>633</v>
      </c>
      <c r="E73" s="376" t="str">
        <f t="shared" si="0"/>
        <v>Estudos e Projetos, Planos e Gerenciamento e outros correlatos-L</v>
      </c>
      <c r="G73" s="404">
        <v>0</v>
      </c>
      <c r="H73" s="404" t="s">
        <v>588</v>
      </c>
      <c r="I73" s="404" t="s">
        <v>588</v>
      </c>
    </row>
    <row r="74" spans="2:9" hidden="1">
      <c r="B74" s="377" t="str">
        <f>B73</f>
        <v>Estudos e Projetos, Planos e Gerenciamento e outros correlatos</v>
      </c>
      <c r="D74" s="405" t="s">
        <v>885</v>
      </c>
      <c r="E74" s="376" t="str">
        <f t="shared" si="0"/>
        <v>Estudos e Projetos, Planos e Gerenciamento e outros correlatos-BDI PAD</v>
      </c>
      <c r="G74" s="404">
        <v>0.2</v>
      </c>
      <c r="H74" s="404">
        <v>0.25</v>
      </c>
      <c r="I74" s="404">
        <v>0.3</v>
      </c>
    </row>
    <row r="75" spans="2:9" hidden="1">
      <c r="B75" s="377"/>
      <c r="I75" s="378"/>
    </row>
    <row r="76" spans="2:9" hidden="1">
      <c r="B76" s="377"/>
      <c r="I76" s="378"/>
    </row>
    <row r="77" spans="2:9" hidden="1">
      <c r="B77" s="377" t="s">
        <v>892</v>
      </c>
      <c r="I77" s="378"/>
    </row>
    <row r="78" spans="2:9" hidden="1">
      <c r="B78" s="377" t="s">
        <v>859</v>
      </c>
      <c r="I78" s="378"/>
    </row>
    <row r="79" spans="2:9" hidden="1">
      <c r="B79" s="377" t="s">
        <v>893</v>
      </c>
      <c r="I79" s="378"/>
    </row>
    <row r="80" spans="2:9" hidden="1">
      <c r="B80" s="377" t="s">
        <v>894</v>
      </c>
      <c r="I80" s="378"/>
    </row>
    <row r="81" spans="2:9" hidden="1">
      <c r="B81" s="377" t="s">
        <v>895</v>
      </c>
      <c r="I81" s="378"/>
    </row>
    <row r="82" spans="2:9" hidden="1">
      <c r="B82" s="377" t="s">
        <v>896</v>
      </c>
      <c r="I82" s="378"/>
    </row>
    <row r="83" spans="2:9" hidden="1">
      <c r="B83" s="377" t="s">
        <v>897</v>
      </c>
      <c r="I83" s="378"/>
    </row>
    <row r="84" spans="2:9">
      <c r="B84" s="377"/>
      <c r="D84" s="406"/>
      <c r="E84" s="406"/>
      <c r="F84" s="406"/>
      <c r="G84" s="406"/>
      <c r="H84" s="406"/>
      <c r="I84" s="407"/>
    </row>
    <row r="85" spans="2:9">
      <c r="B85" s="377"/>
      <c r="D85" s="406"/>
      <c r="E85" s="478"/>
      <c r="F85" s="478"/>
      <c r="G85" s="478"/>
      <c r="H85" s="478"/>
      <c r="I85" s="479"/>
    </row>
    <row r="86" spans="2:9">
      <c r="B86" s="377"/>
      <c r="D86" s="406"/>
      <c r="E86" s="464"/>
      <c r="F86" s="464"/>
      <c r="G86" s="464"/>
      <c r="H86" s="464"/>
      <c r="I86" s="465"/>
    </row>
    <row r="87" spans="2:9">
      <c r="B87" s="408"/>
      <c r="C87" s="406"/>
      <c r="D87" s="466" t="s">
        <v>898</v>
      </c>
      <c r="E87" s="466"/>
      <c r="F87" s="466"/>
      <c r="G87" s="406"/>
      <c r="H87" s="406"/>
      <c r="I87" s="407"/>
    </row>
    <row r="88" spans="2:9">
      <c r="B88" s="409"/>
      <c r="C88" s="410"/>
      <c r="D88" s="467" t="str">
        <f>ORÇAMENTO!E317</f>
        <v>CAMILLA TAVARES MURTA ALVES</v>
      </c>
      <c r="E88" s="467"/>
      <c r="F88" s="467"/>
      <c r="G88" s="410"/>
      <c r="H88" s="410"/>
      <c r="I88" s="411"/>
    </row>
    <row r="89" spans="2:9">
      <c r="B89" s="408"/>
      <c r="C89" s="406"/>
      <c r="D89" s="466" t="str">
        <f>ORÇAMENTO!E319</f>
        <v>CAU/MG: A259887-6</v>
      </c>
      <c r="E89" s="466"/>
      <c r="F89" s="466"/>
      <c r="G89" s="406"/>
      <c r="H89" s="406"/>
      <c r="I89" s="407"/>
    </row>
    <row r="90" spans="2:9">
      <c r="B90" s="408"/>
      <c r="C90" s="406"/>
      <c r="D90" s="406"/>
      <c r="E90" s="406"/>
      <c r="F90" s="406"/>
      <c r="G90" s="406"/>
      <c r="H90" s="406"/>
      <c r="I90" s="407"/>
    </row>
    <row r="91" spans="2:9">
      <c r="B91" s="412"/>
      <c r="C91" s="413"/>
      <c r="D91" s="413"/>
      <c r="E91" s="413"/>
      <c r="F91" s="413"/>
      <c r="G91" s="413"/>
      <c r="H91" s="413"/>
      <c r="I91" s="414"/>
    </row>
  </sheetData>
  <mergeCells count="28">
    <mergeCell ref="B10:I10"/>
    <mergeCell ref="C4:I4"/>
    <mergeCell ref="C5:I5"/>
    <mergeCell ref="D6:I6"/>
    <mergeCell ref="B7:I7"/>
    <mergeCell ref="B9:I9"/>
    <mergeCell ref="B23:C23"/>
    <mergeCell ref="B12:G12"/>
    <mergeCell ref="H12:I12"/>
    <mergeCell ref="B13:G13"/>
    <mergeCell ref="H13:I13"/>
    <mergeCell ref="B16:C16"/>
    <mergeCell ref="B17:C17"/>
    <mergeCell ref="B18:C18"/>
    <mergeCell ref="B19:C19"/>
    <mergeCell ref="B20:C20"/>
    <mergeCell ref="B21:C21"/>
    <mergeCell ref="B22:C22"/>
    <mergeCell ref="E86:I86"/>
    <mergeCell ref="D87:F87"/>
    <mergeCell ref="D88:F88"/>
    <mergeCell ref="D89:F89"/>
    <mergeCell ref="B24:C24"/>
    <mergeCell ref="B25:C25"/>
    <mergeCell ref="B26:C26"/>
    <mergeCell ref="B28:I28"/>
    <mergeCell ref="B30:I30"/>
    <mergeCell ref="E85:I85"/>
  </mergeCells>
  <conditionalFormatting sqref="E26">
    <cfRule type="expression" dxfId="23" priority="1" stopIfTrue="1">
      <formula>$F$26="NÃO OK"</formula>
    </cfRule>
  </conditionalFormatting>
  <conditionalFormatting sqref="F17:F26">
    <cfRule type="cellIs" dxfId="22" priority="2" stopIfTrue="1" operator="equal">
      <formula>"NÃO OK"</formula>
    </cfRule>
    <cfRule type="cellIs" dxfId="21" priority="3" stopIfTrue="1" operator="equal">
      <formula>"OK"</formula>
    </cfRule>
  </conditionalFormatting>
  <dataValidations count="6">
    <dataValidation type="list" operator="greaterThanOrEqual" allowBlank="1" showInputMessage="1" showErrorMessage="1" errorTitle="Erro de valores" error="Digite um valor igual a 0% ou 2%." sqref="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mc:AlternateContent xmlns:x12ac="http://schemas.microsoft.com/office/spreadsheetml/2011/1/ac" xmlns:mc="http://schemas.openxmlformats.org/markup-compatibility/2006">
        <mc:Choice Requires="x12ac">
          <x12ac:list>0%,"4,5%"</x12ac:list>
        </mc:Choice>
        <mc:Fallback>
          <formula1>"0%,4,5%"</formula1>
        </mc:Fallback>
      </mc:AlternateContent>
    </dataValidation>
    <dataValidation type="decimal" allowBlank="1" showInputMessage="1" showErrorMessage="1" errorTitle="Erro de valores" error="Digite um valor maior do que 0." sqref="E23 JA23 SW23 ACS23 AMO23 AWK23 BGG23 BQC23 BZY23 CJU23 CTQ23 DDM23 DNI23 DXE23 EHA23 EQW23 FAS23 FKO23 FUK23 GEG23 GOC23 GXY23 HHU23 HRQ23 IBM23 ILI23 IVE23 JFA23 JOW23 JYS23 KIO23 KSK23 LCG23 LMC23 LVY23 MFU23 MPQ23 MZM23 NJI23 NTE23 ODA23 OMW23 OWS23 PGO23 PQK23 QAG23 QKC23 QTY23 RDU23 RNQ23 RXM23 SHI23 SRE23 TBA23 TKW23 TUS23 UEO23 UOK23 UYG23 VIC23 VRY23 WBU23 WLQ23 WVM23 E65559 JA65559 SW65559 ACS65559 AMO65559 AWK65559 BGG65559 BQC65559 BZY65559 CJU65559 CTQ65559 DDM65559 DNI65559 DXE65559 EHA65559 EQW65559 FAS65559 FKO65559 FUK65559 GEG65559 GOC65559 GXY65559 HHU65559 HRQ65559 IBM65559 ILI65559 IVE65559 JFA65559 JOW65559 JYS65559 KIO65559 KSK65559 LCG65559 LMC65559 LVY65559 MFU65559 MPQ65559 MZM65559 NJI65559 NTE65559 ODA65559 OMW65559 OWS65559 PGO65559 PQK65559 QAG65559 QKC65559 QTY65559 RDU65559 RNQ65559 RXM65559 SHI65559 SRE65559 TBA65559 TKW65559 TUS65559 UEO65559 UOK65559 UYG65559 VIC65559 VRY65559 WBU65559 WLQ65559 WVM65559 E131095 JA131095 SW131095 ACS131095 AMO131095 AWK131095 BGG131095 BQC131095 BZY131095 CJU131095 CTQ131095 DDM131095 DNI131095 DXE131095 EHA131095 EQW131095 FAS131095 FKO131095 FUK131095 GEG131095 GOC131095 GXY131095 HHU131095 HRQ131095 IBM131095 ILI131095 IVE131095 JFA131095 JOW131095 JYS131095 KIO131095 KSK131095 LCG131095 LMC131095 LVY131095 MFU131095 MPQ131095 MZM131095 NJI131095 NTE131095 ODA131095 OMW131095 OWS131095 PGO131095 PQK131095 QAG131095 QKC131095 QTY131095 RDU131095 RNQ131095 RXM131095 SHI131095 SRE131095 TBA131095 TKW131095 TUS131095 UEO131095 UOK131095 UYG131095 VIC131095 VRY131095 WBU131095 WLQ131095 WVM131095 E196631 JA196631 SW196631 ACS196631 AMO196631 AWK196631 BGG196631 BQC196631 BZY196631 CJU196631 CTQ196631 DDM196631 DNI196631 DXE196631 EHA196631 EQW196631 FAS196631 FKO196631 FUK196631 GEG196631 GOC196631 GXY196631 HHU196631 HRQ196631 IBM196631 ILI196631 IVE196631 JFA196631 JOW196631 JYS196631 KIO196631 KSK196631 LCG196631 LMC196631 LVY196631 MFU196631 MPQ196631 MZM196631 NJI196631 NTE196631 ODA196631 OMW196631 OWS196631 PGO196631 PQK196631 QAG196631 QKC196631 QTY196631 RDU196631 RNQ196631 RXM196631 SHI196631 SRE196631 TBA196631 TKW196631 TUS196631 UEO196631 UOK196631 UYG196631 VIC196631 VRY196631 WBU196631 WLQ196631 WVM196631 E262167 JA262167 SW262167 ACS262167 AMO262167 AWK262167 BGG262167 BQC262167 BZY262167 CJU262167 CTQ262167 DDM262167 DNI262167 DXE262167 EHA262167 EQW262167 FAS262167 FKO262167 FUK262167 GEG262167 GOC262167 GXY262167 HHU262167 HRQ262167 IBM262167 ILI262167 IVE262167 JFA262167 JOW262167 JYS262167 KIO262167 KSK262167 LCG262167 LMC262167 LVY262167 MFU262167 MPQ262167 MZM262167 NJI262167 NTE262167 ODA262167 OMW262167 OWS262167 PGO262167 PQK262167 QAG262167 QKC262167 QTY262167 RDU262167 RNQ262167 RXM262167 SHI262167 SRE262167 TBA262167 TKW262167 TUS262167 UEO262167 UOK262167 UYG262167 VIC262167 VRY262167 WBU262167 WLQ262167 WVM262167 E327703 JA327703 SW327703 ACS327703 AMO327703 AWK327703 BGG327703 BQC327703 BZY327703 CJU327703 CTQ327703 DDM327703 DNI327703 DXE327703 EHA327703 EQW327703 FAS327703 FKO327703 FUK327703 GEG327703 GOC327703 GXY327703 HHU327703 HRQ327703 IBM327703 ILI327703 IVE327703 JFA327703 JOW327703 JYS327703 KIO327703 KSK327703 LCG327703 LMC327703 LVY327703 MFU327703 MPQ327703 MZM327703 NJI327703 NTE327703 ODA327703 OMW327703 OWS327703 PGO327703 PQK327703 QAG327703 QKC327703 QTY327703 RDU327703 RNQ327703 RXM327703 SHI327703 SRE327703 TBA327703 TKW327703 TUS327703 UEO327703 UOK327703 UYG327703 VIC327703 VRY327703 WBU327703 WLQ327703 WVM327703 E393239 JA393239 SW393239 ACS393239 AMO393239 AWK393239 BGG393239 BQC393239 BZY393239 CJU393239 CTQ393239 DDM393239 DNI393239 DXE393239 EHA393239 EQW393239 FAS393239 FKO393239 FUK393239 GEG393239 GOC393239 GXY393239 HHU393239 HRQ393239 IBM393239 ILI393239 IVE393239 JFA393239 JOW393239 JYS393239 KIO393239 KSK393239 LCG393239 LMC393239 LVY393239 MFU393239 MPQ393239 MZM393239 NJI393239 NTE393239 ODA393239 OMW393239 OWS393239 PGO393239 PQK393239 QAG393239 QKC393239 QTY393239 RDU393239 RNQ393239 RXM393239 SHI393239 SRE393239 TBA393239 TKW393239 TUS393239 UEO393239 UOK393239 UYG393239 VIC393239 VRY393239 WBU393239 WLQ393239 WVM393239 E458775 JA458775 SW458775 ACS458775 AMO458775 AWK458775 BGG458775 BQC458775 BZY458775 CJU458775 CTQ458775 DDM458775 DNI458775 DXE458775 EHA458775 EQW458775 FAS458775 FKO458775 FUK458775 GEG458775 GOC458775 GXY458775 HHU458775 HRQ458775 IBM458775 ILI458775 IVE458775 JFA458775 JOW458775 JYS458775 KIO458775 KSK458775 LCG458775 LMC458775 LVY458775 MFU458775 MPQ458775 MZM458775 NJI458775 NTE458775 ODA458775 OMW458775 OWS458775 PGO458775 PQK458775 QAG458775 QKC458775 QTY458775 RDU458775 RNQ458775 RXM458775 SHI458775 SRE458775 TBA458775 TKW458775 TUS458775 UEO458775 UOK458775 UYG458775 VIC458775 VRY458775 WBU458775 WLQ458775 WVM458775 E524311 JA524311 SW524311 ACS524311 AMO524311 AWK524311 BGG524311 BQC524311 BZY524311 CJU524311 CTQ524311 DDM524311 DNI524311 DXE524311 EHA524311 EQW524311 FAS524311 FKO524311 FUK524311 GEG524311 GOC524311 GXY524311 HHU524311 HRQ524311 IBM524311 ILI524311 IVE524311 JFA524311 JOW524311 JYS524311 KIO524311 KSK524311 LCG524311 LMC524311 LVY524311 MFU524311 MPQ524311 MZM524311 NJI524311 NTE524311 ODA524311 OMW524311 OWS524311 PGO524311 PQK524311 QAG524311 QKC524311 QTY524311 RDU524311 RNQ524311 RXM524311 SHI524311 SRE524311 TBA524311 TKW524311 TUS524311 UEO524311 UOK524311 UYG524311 VIC524311 VRY524311 WBU524311 WLQ524311 WVM524311 E589847 JA589847 SW589847 ACS589847 AMO589847 AWK589847 BGG589847 BQC589847 BZY589847 CJU589847 CTQ589847 DDM589847 DNI589847 DXE589847 EHA589847 EQW589847 FAS589847 FKO589847 FUK589847 GEG589847 GOC589847 GXY589847 HHU589847 HRQ589847 IBM589847 ILI589847 IVE589847 JFA589847 JOW589847 JYS589847 KIO589847 KSK589847 LCG589847 LMC589847 LVY589847 MFU589847 MPQ589847 MZM589847 NJI589847 NTE589847 ODA589847 OMW589847 OWS589847 PGO589847 PQK589847 QAG589847 QKC589847 QTY589847 RDU589847 RNQ589847 RXM589847 SHI589847 SRE589847 TBA589847 TKW589847 TUS589847 UEO589847 UOK589847 UYG589847 VIC589847 VRY589847 WBU589847 WLQ589847 WVM589847 E655383 JA655383 SW655383 ACS655383 AMO655383 AWK655383 BGG655383 BQC655383 BZY655383 CJU655383 CTQ655383 DDM655383 DNI655383 DXE655383 EHA655383 EQW655383 FAS655383 FKO655383 FUK655383 GEG655383 GOC655383 GXY655383 HHU655383 HRQ655383 IBM655383 ILI655383 IVE655383 JFA655383 JOW655383 JYS655383 KIO655383 KSK655383 LCG655383 LMC655383 LVY655383 MFU655383 MPQ655383 MZM655383 NJI655383 NTE655383 ODA655383 OMW655383 OWS655383 PGO655383 PQK655383 QAG655383 QKC655383 QTY655383 RDU655383 RNQ655383 RXM655383 SHI655383 SRE655383 TBA655383 TKW655383 TUS655383 UEO655383 UOK655383 UYG655383 VIC655383 VRY655383 WBU655383 WLQ655383 WVM655383 E720919 JA720919 SW720919 ACS720919 AMO720919 AWK720919 BGG720919 BQC720919 BZY720919 CJU720919 CTQ720919 DDM720919 DNI720919 DXE720919 EHA720919 EQW720919 FAS720919 FKO720919 FUK720919 GEG720919 GOC720919 GXY720919 HHU720919 HRQ720919 IBM720919 ILI720919 IVE720919 JFA720919 JOW720919 JYS720919 KIO720919 KSK720919 LCG720919 LMC720919 LVY720919 MFU720919 MPQ720919 MZM720919 NJI720919 NTE720919 ODA720919 OMW720919 OWS720919 PGO720919 PQK720919 QAG720919 QKC720919 QTY720919 RDU720919 RNQ720919 RXM720919 SHI720919 SRE720919 TBA720919 TKW720919 TUS720919 UEO720919 UOK720919 UYG720919 VIC720919 VRY720919 WBU720919 WLQ720919 WVM720919 E786455 JA786455 SW786455 ACS786455 AMO786455 AWK786455 BGG786455 BQC786455 BZY786455 CJU786455 CTQ786455 DDM786455 DNI786455 DXE786455 EHA786455 EQW786455 FAS786455 FKO786455 FUK786455 GEG786455 GOC786455 GXY786455 HHU786455 HRQ786455 IBM786455 ILI786455 IVE786455 JFA786455 JOW786455 JYS786455 KIO786455 KSK786455 LCG786455 LMC786455 LVY786455 MFU786455 MPQ786455 MZM786455 NJI786455 NTE786455 ODA786455 OMW786455 OWS786455 PGO786455 PQK786455 QAG786455 QKC786455 QTY786455 RDU786455 RNQ786455 RXM786455 SHI786455 SRE786455 TBA786455 TKW786455 TUS786455 UEO786455 UOK786455 UYG786455 VIC786455 VRY786455 WBU786455 WLQ786455 WVM786455 E851991 JA851991 SW851991 ACS851991 AMO851991 AWK851991 BGG851991 BQC851991 BZY851991 CJU851991 CTQ851991 DDM851991 DNI851991 DXE851991 EHA851991 EQW851991 FAS851991 FKO851991 FUK851991 GEG851991 GOC851991 GXY851991 HHU851991 HRQ851991 IBM851991 ILI851991 IVE851991 JFA851991 JOW851991 JYS851991 KIO851991 KSK851991 LCG851991 LMC851991 LVY851991 MFU851991 MPQ851991 MZM851991 NJI851991 NTE851991 ODA851991 OMW851991 OWS851991 PGO851991 PQK851991 QAG851991 QKC851991 QTY851991 RDU851991 RNQ851991 RXM851991 SHI851991 SRE851991 TBA851991 TKW851991 TUS851991 UEO851991 UOK851991 UYG851991 VIC851991 VRY851991 WBU851991 WLQ851991 WVM851991 E917527 JA917527 SW917527 ACS917527 AMO917527 AWK917527 BGG917527 BQC917527 BZY917527 CJU917527 CTQ917527 DDM917527 DNI917527 DXE917527 EHA917527 EQW917527 FAS917527 FKO917527 FUK917527 GEG917527 GOC917527 GXY917527 HHU917527 HRQ917527 IBM917527 ILI917527 IVE917527 JFA917527 JOW917527 JYS917527 KIO917527 KSK917527 LCG917527 LMC917527 LVY917527 MFU917527 MPQ917527 MZM917527 NJI917527 NTE917527 ODA917527 OMW917527 OWS917527 PGO917527 PQK917527 QAG917527 QKC917527 QTY917527 RDU917527 RNQ917527 RXM917527 SHI917527 SRE917527 TBA917527 TKW917527 TUS917527 UEO917527 UOK917527 UYG917527 VIC917527 VRY917527 WBU917527 WLQ917527 WVM917527 E983063 JA983063 SW983063 ACS983063 AMO983063 AWK983063 BGG983063 BQC983063 BZY983063 CJU983063 CTQ983063 DDM983063 DNI983063 DXE983063 EHA983063 EQW983063 FAS983063 FKO983063 FUK983063 GEG983063 GOC983063 GXY983063 HHU983063 HRQ983063 IBM983063 ILI983063 IVE983063 JFA983063 JOW983063 JYS983063 KIO983063 KSK983063 LCG983063 LMC983063 LVY983063 MFU983063 MPQ983063 MZM983063 NJI983063 NTE983063 ODA983063 OMW983063 OWS983063 PGO983063 PQK983063 QAG983063 QKC983063 QTY983063 RDU983063 RNQ983063 RXM983063 SHI983063 SRE983063 TBA983063 TKW983063 TUS983063 UEO983063 UOK983063 UYG983063 VIC983063 VRY983063 WBU983063 WLQ983063 WVM983063">
      <formula1>0</formula1>
      <formula2>1</formula2>
    </dataValidation>
    <dataValidation type="list" allowBlank="1" showInputMessage="1" showErrorMessage="1" sqref="B10:I10 IY10:JE10 SU10:TA10 ACQ10:ACW10 AMM10:AMS10 AWI10:AWO10 BGE10:BGK10 BQA10:BQG10 BZW10:CAC10 CJS10:CJY10 CTO10:CTU10 DDK10:DDQ10 DNG10:DNM10 DXC10:DXI10 EGY10:EHE10 EQU10:ERA10 FAQ10:FAW10 FKM10:FKS10 FUI10:FUO10 GEE10:GEK10 GOA10:GOG10 GXW10:GYC10 HHS10:HHY10 HRO10:HRU10 IBK10:IBQ10 ILG10:ILM10 IVC10:IVI10 JEY10:JFE10 JOU10:JPA10 JYQ10:JYW10 KIM10:KIS10 KSI10:KSO10 LCE10:LCK10 LMA10:LMG10 LVW10:LWC10 MFS10:MFY10 MPO10:MPU10 MZK10:MZQ10 NJG10:NJM10 NTC10:NTI10 OCY10:ODE10 OMU10:ONA10 OWQ10:OWW10 PGM10:PGS10 PQI10:PQO10 QAE10:QAK10 QKA10:QKG10 QTW10:QUC10 RDS10:RDY10 RNO10:RNU10 RXK10:RXQ10 SHG10:SHM10 SRC10:SRI10 TAY10:TBE10 TKU10:TLA10 TUQ10:TUW10 UEM10:UES10 UOI10:UOO10 UYE10:UYK10 VIA10:VIG10 VRW10:VSC10 WBS10:WBY10 WLO10:WLU10 WVK10:WVQ10 B65546:I65546 IY65546:JE65546 SU65546:TA65546 ACQ65546:ACW65546 AMM65546:AMS65546 AWI65546:AWO65546 BGE65546:BGK65546 BQA65546:BQG65546 BZW65546:CAC65546 CJS65546:CJY65546 CTO65546:CTU65546 DDK65546:DDQ65546 DNG65546:DNM65546 DXC65546:DXI65546 EGY65546:EHE65546 EQU65546:ERA65546 FAQ65546:FAW65546 FKM65546:FKS65546 FUI65546:FUO65546 GEE65546:GEK65546 GOA65546:GOG65546 GXW65546:GYC65546 HHS65546:HHY65546 HRO65546:HRU65546 IBK65546:IBQ65546 ILG65546:ILM65546 IVC65546:IVI65546 JEY65546:JFE65546 JOU65546:JPA65546 JYQ65546:JYW65546 KIM65546:KIS65546 KSI65546:KSO65546 LCE65546:LCK65546 LMA65546:LMG65546 LVW65546:LWC65546 MFS65546:MFY65546 MPO65546:MPU65546 MZK65546:MZQ65546 NJG65546:NJM65546 NTC65546:NTI65546 OCY65546:ODE65546 OMU65546:ONA65546 OWQ65546:OWW65546 PGM65546:PGS65546 PQI65546:PQO65546 QAE65546:QAK65546 QKA65546:QKG65546 QTW65546:QUC65546 RDS65546:RDY65546 RNO65546:RNU65546 RXK65546:RXQ65546 SHG65546:SHM65546 SRC65546:SRI65546 TAY65546:TBE65546 TKU65546:TLA65546 TUQ65546:TUW65546 UEM65546:UES65546 UOI65546:UOO65546 UYE65546:UYK65546 VIA65546:VIG65546 VRW65546:VSC65546 WBS65546:WBY65546 WLO65546:WLU65546 WVK65546:WVQ65546 B131082:I131082 IY131082:JE131082 SU131082:TA131082 ACQ131082:ACW131082 AMM131082:AMS131082 AWI131082:AWO131082 BGE131082:BGK131082 BQA131082:BQG131082 BZW131082:CAC131082 CJS131082:CJY131082 CTO131082:CTU131082 DDK131082:DDQ131082 DNG131082:DNM131082 DXC131082:DXI131082 EGY131082:EHE131082 EQU131082:ERA131082 FAQ131082:FAW131082 FKM131082:FKS131082 FUI131082:FUO131082 GEE131082:GEK131082 GOA131082:GOG131082 GXW131082:GYC131082 HHS131082:HHY131082 HRO131082:HRU131082 IBK131082:IBQ131082 ILG131082:ILM131082 IVC131082:IVI131082 JEY131082:JFE131082 JOU131082:JPA131082 JYQ131082:JYW131082 KIM131082:KIS131082 KSI131082:KSO131082 LCE131082:LCK131082 LMA131082:LMG131082 LVW131082:LWC131082 MFS131082:MFY131082 MPO131082:MPU131082 MZK131082:MZQ131082 NJG131082:NJM131082 NTC131082:NTI131082 OCY131082:ODE131082 OMU131082:ONA131082 OWQ131082:OWW131082 PGM131082:PGS131082 PQI131082:PQO131082 QAE131082:QAK131082 QKA131082:QKG131082 QTW131082:QUC131082 RDS131082:RDY131082 RNO131082:RNU131082 RXK131082:RXQ131082 SHG131082:SHM131082 SRC131082:SRI131082 TAY131082:TBE131082 TKU131082:TLA131082 TUQ131082:TUW131082 UEM131082:UES131082 UOI131082:UOO131082 UYE131082:UYK131082 VIA131082:VIG131082 VRW131082:VSC131082 WBS131082:WBY131082 WLO131082:WLU131082 WVK131082:WVQ131082 B196618:I196618 IY196618:JE196618 SU196618:TA196618 ACQ196618:ACW196618 AMM196618:AMS196618 AWI196618:AWO196618 BGE196618:BGK196618 BQA196618:BQG196618 BZW196618:CAC196618 CJS196618:CJY196618 CTO196618:CTU196618 DDK196618:DDQ196618 DNG196618:DNM196618 DXC196618:DXI196618 EGY196618:EHE196618 EQU196618:ERA196618 FAQ196618:FAW196618 FKM196618:FKS196618 FUI196618:FUO196618 GEE196618:GEK196618 GOA196618:GOG196618 GXW196618:GYC196618 HHS196618:HHY196618 HRO196618:HRU196618 IBK196618:IBQ196618 ILG196618:ILM196618 IVC196618:IVI196618 JEY196618:JFE196618 JOU196618:JPA196618 JYQ196618:JYW196618 KIM196618:KIS196618 KSI196618:KSO196618 LCE196618:LCK196618 LMA196618:LMG196618 LVW196618:LWC196618 MFS196618:MFY196618 MPO196618:MPU196618 MZK196618:MZQ196618 NJG196618:NJM196618 NTC196618:NTI196618 OCY196618:ODE196618 OMU196618:ONA196618 OWQ196618:OWW196618 PGM196618:PGS196618 PQI196618:PQO196618 QAE196618:QAK196618 QKA196618:QKG196618 QTW196618:QUC196618 RDS196618:RDY196618 RNO196618:RNU196618 RXK196618:RXQ196618 SHG196618:SHM196618 SRC196618:SRI196618 TAY196618:TBE196618 TKU196618:TLA196618 TUQ196618:TUW196618 UEM196618:UES196618 UOI196618:UOO196618 UYE196618:UYK196618 VIA196618:VIG196618 VRW196618:VSC196618 WBS196618:WBY196618 WLO196618:WLU196618 WVK196618:WVQ196618 B262154:I262154 IY262154:JE262154 SU262154:TA262154 ACQ262154:ACW262154 AMM262154:AMS262154 AWI262154:AWO262154 BGE262154:BGK262154 BQA262154:BQG262154 BZW262154:CAC262154 CJS262154:CJY262154 CTO262154:CTU262154 DDK262154:DDQ262154 DNG262154:DNM262154 DXC262154:DXI262154 EGY262154:EHE262154 EQU262154:ERA262154 FAQ262154:FAW262154 FKM262154:FKS262154 FUI262154:FUO262154 GEE262154:GEK262154 GOA262154:GOG262154 GXW262154:GYC262154 HHS262154:HHY262154 HRO262154:HRU262154 IBK262154:IBQ262154 ILG262154:ILM262154 IVC262154:IVI262154 JEY262154:JFE262154 JOU262154:JPA262154 JYQ262154:JYW262154 KIM262154:KIS262154 KSI262154:KSO262154 LCE262154:LCK262154 LMA262154:LMG262154 LVW262154:LWC262154 MFS262154:MFY262154 MPO262154:MPU262154 MZK262154:MZQ262154 NJG262154:NJM262154 NTC262154:NTI262154 OCY262154:ODE262154 OMU262154:ONA262154 OWQ262154:OWW262154 PGM262154:PGS262154 PQI262154:PQO262154 QAE262154:QAK262154 QKA262154:QKG262154 QTW262154:QUC262154 RDS262154:RDY262154 RNO262154:RNU262154 RXK262154:RXQ262154 SHG262154:SHM262154 SRC262154:SRI262154 TAY262154:TBE262154 TKU262154:TLA262154 TUQ262154:TUW262154 UEM262154:UES262154 UOI262154:UOO262154 UYE262154:UYK262154 VIA262154:VIG262154 VRW262154:VSC262154 WBS262154:WBY262154 WLO262154:WLU262154 WVK262154:WVQ262154 B327690:I327690 IY327690:JE327690 SU327690:TA327690 ACQ327690:ACW327690 AMM327690:AMS327690 AWI327690:AWO327690 BGE327690:BGK327690 BQA327690:BQG327690 BZW327690:CAC327690 CJS327690:CJY327690 CTO327690:CTU327690 DDK327690:DDQ327690 DNG327690:DNM327690 DXC327690:DXI327690 EGY327690:EHE327690 EQU327690:ERA327690 FAQ327690:FAW327690 FKM327690:FKS327690 FUI327690:FUO327690 GEE327690:GEK327690 GOA327690:GOG327690 GXW327690:GYC327690 HHS327690:HHY327690 HRO327690:HRU327690 IBK327690:IBQ327690 ILG327690:ILM327690 IVC327690:IVI327690 JEY327690:JFE327690 JOU327690:JPA327690 JYQ327690:JYW327690 KIM327690:KIS327690 KSI327690:KSO327690 LCE327690:LCK327690 LMA327690:LMG327690 LVW327690:LWC327690 MFS327690:MFY327690 MPO327690:MPU327690 MZK327690:MZQ327690 NJG327690:NJM327690 NTC327690:NTI327690 OCY327690:ODE327690 OMU327690:ONA327690 OWQ327690:OWW327690 PGM327690:PGS327690 PQI327690:PQO327690 QAE327690:QAK327690 QKA327690:QKG327690 QTW327690:QUC327690 RDS327690:RDY327690 RNO327690:RNU327690 RXK327690:RXQ327690 SHG327690:SHM327690 SRC327690:SRI327690 TAY327690:TBE327690 TKU327690:TLA327690 TUQ327690:TUW327690 UEM327690:UES327690 UOI327690:UOO327690 UYE327690:UYK327690 VIA327690:VIG327690 VRW327690:VSC327690 WBS327690:WBY327690 WLO327690:WLU327690 WVK327690:WVQ327690 B393226:I393226 IY393226:JE393226 SU393226:TA393226 ACQ393226:ACW393226 AMM393226:AMS393226 AWI393226:AWO393226 BGE393226:BGK393226 BQA393226:BQG393226 BZW393226:CAC393226 CJS393226:CJY393226 CTO393226:CTU393226 DDK393226:DDQ393226 DNG393226:DNM393226 DXC393226:DXI393226 EGY393226:EHE393226 EQU393226:ERA393226 FAQ393226:FAW393226 FKM393226:FKS393226 FUI393226:FUO393226 GEE393226:GEK393226 GOA393226:GOG393226 GXW393226:GYC393226 HHS393226:HHY393226 HRO393226:HRU393226 IBK393226:IBQ393226 ILG393226:ILM393226 IVC393226:IVI393226 JEY393226:JFE393226 JOU393226:JPA393226 JYQ393226:JYW393226 KIM393226:KIS393226 KSI393226:KSO393226 LCE393226:LCK393226 LMA393226:LMG393226 LVW393226:LWC393226 MFS393226:MFY393226 MPO393226:MPU393226 MZK393226:MZQ393226 NJG393226:NJM393226 NTC393226:NTI393226 OCY393226:ODE393226 OMU393226:ONA393226 OWQ393226:OWW393226 PGM393226:PGS393226 PQI393226:PQO393226 QAE393226:QAK393226 QKA393226:QKG393226 QTW393226:QUC393226 RDS393226:RDY393226 RNO393226:RNU393226 RXK393226:RXQ393226 SHG393226:SHM393226 SRC393226:SRI393226 TAY393226:TBE393226 TKU393226:TLA393226 TUQ393226:TUW393226 UEM393226:UES393226 UOI393226:UOO393226 UYE393226:UYK393226 VIA393226:VIG393226 VRW393226:VSC393226 WBS393226:WBY393226 WLO393226:WLU393226 WVK393226:WVQ393226 B458762:I458762 IY458762:JE458762 SU458762:TA458762 ACQ458762:ACW458762 AMM458762:AMS458762 AWI458762:AWO458762 BGE458762:BGK458762 BQA458762:BQG458762 BZW458762:CAC458762 CJS458762:CJY458762 CTO458762:CTU458762 DDK458762:DDQ458762 DNG458762:DNM458762 DXC458762:DXI458762 EGY458762:EHE458762 EQU458762:ERA458762 FAQ458762:FAW458762 FKM458762:FKS458762 FUI458762:FUO458762 GEE458762:GEK458762 GOA458762:GOG458762 GXW458762:GYC458762 HHS458762:HHY458762 HRO458762:HRU458762 IBK458762:IBQ458762 ILG458762:ILM458762 IVC458762:IVI458762 JEY458762:JFE458762 JOU458762:JPA458762 JYQ458762:JYW458762 KIM458762:KIS458762 KSI458762:KSO458762 LCE458762:LCK458762 LMA458762:LMG458762 LVW458762:LWC458762 MFS458762:MFY458762 MPO458762:MPU458762 MZK458762:MZQ458762 NJG458762:NJM458762 NTC458762:NTI458762 OCY458762:ODE458762 OMU458762:ONA458762 OWQ458762:OWW458762 PGM458762:PGS458762 PQI458762:PQO458762 QAE458762:QAK458762 QKA458762:QKG458762 QTW458762:QUC458762 RDS458762:RDY458762 RNO458762:RNU458762 RXK458762:RXQ458762 SHG458762:SHM458762 SRC458762:SRI458762 TAY458762:TBE458762 TKU458762:TLA458762 TUQ458762:TUW458762 UEM458762:UES458762 UOI458762:UOO458762 UYE458762:UYK458762 VIA458762:VIG458762 VRW458762:VSC458762 WBS458762:WBY458762 WLO458762:WLU458762 WVK458762:WVQ458762 B524298:I524298 IY524298:JE524298 SU524298:TA524298 ACQ524298:ACW524298 AMM524298:AMS524298 AWI524298:AWO524298 BGE524298:BGK524298 BQA524298:BQG524298 BZW524298:CAC524298 CJS524298:CJY524298 CTO524298:CTU524298 DDK524298:DDQ524298 DNG524298:DNM524298 DXC524298:DXI524298 EGY524298:EHE524298 EQU524298:ERA524298 FAQ524298:FAW524298 FKM524298:FKS524298 FUI524298:FUO524298 GEE524298:GEK524298 GOA524298:GOG524298 GXW524298:GYC524298 HHS524298:HHY524298 HRO524298:HRU524298 IBK524298:IBQ524298 ILG524298:ILM524298 IVC524298:IVI524298 JEY524298:JFE524298 JOU524298:JPA524298 JYQ524298:JYW524298 KIM524298:KIS524298 KSI524298:KSO524298 LCE524298:LCK524298 LMA524298:LMG524298 LVW524298:LWC524298 MFS524298:MFY524298 MPO524298:MPU524298 MZK524298:MZQ524298 NJG524298:NJM524298 NTC524298:NTI524298 OCY524298:ODE524298 OMU524298:ONA524298 OWQ524298:OWW524298 PGM524298:PGS524298 PQI524298:PQO524298 QAE524298:QAK524298 QKA524298:QKG524298 QTW524298:QUC524298 RDS524298:RDY524298 RNO524298:RNU524298 RXK524298:RXQ524298 SHG524298:SHM524298 SRC524298:SRI524298 TAY524298:TBE524298 TKU524298:TLA524298 TUQ524298:TUW524298 UEM524298:UES524298 UOI524298:UOO524298 UYE524298:UYK524298 VIA524298:VIG524298 VRW524298:VSC524298 WBS524298:WBY524298 WLO524298:WLU524298 WVK524298:WVQ524298 B589834:I589834 IY589834:JE589834 SU589834:TA589834 ACQ589834:ACW589834 AMM589834:AMS589834 AWI589834:AWO589834 BGE589834:BGK589834 BQA589834:BQG589834 BZW589834:CAC589834 CJS589834:CJY589834 CTO589834:CTU589834 DDK589834:DDQ589834 DNG589834:DNM589834 DXC589834:DXI589834 EGY589834:EHE589834 EQU589834:ERA589834 FAQ589834:FAW589834 FKM589834:FKS589834 FUI589834:FUO589834 GEE589834:GEK589834 GOA589834:GOG589834 GXW589834:GYC589834 HHS589834:HHY589834 HRO589834:HRU589834 IBK589834:IBQ589834 ILG589834:ILM589834 IVC589834:IVI589834 JEY589834:JFE589834 JOU589834:JPA589834 JYQ589834:JYW589834 KIM589834:KIS589834 KSI589834:KSO589834 LCE589834:LCK589834 LMA589834:LMG589834 LVW589834:LWC589834 MFS589834:MFY589834 MPO589834:MPU589834 MZK589834:MZQ589834 NJG589834:NJM589834 NTC589834:NTI589834 OCY589834:ODE589834 OMU589834:ONA589834 OWQ589834:OWW589834 PGM589834:PGS589834 PQI589834:PQO589834 QAE589834:QAK589834 QKA589834:QKG589834 QTW589834:QUC589834 RDS589834:RDY589834 RNO589834:RNU589834 RXK589834:RXQ589834 SHG589834:SHM589834 SRC589834:SRI589834 TAY589834:TBE589834 TKU589834:TLA589834 TUQ589834:TUW589834 UEM589834:UES589834 UOI589834:UOO589834 UYE589834:UYK589834 VIA589834:VIG589834 VRW589834:VSC589834 WBS589834:WBY589834 WLO589834:WLU589834 WVK589834:WVQ589834 B655370:I655370 IY655370:JE655370 SU655370:TA655370 ACQ655370:ACW655370 AMM655370:AMS655370 AWI655370:AWO655370 BGE655370:BGK655370 BQA655370:BQG655370 BZW655370:CAC655370 CJS655370:CJY655370 CTO655370:CTU655370 DDK655370:DDQ655370 DNG655370:DNM655370 DXC655370:DXI655370 EGY655370:EHE655370 EQU655370:ERA655370 FAQ655370:FAW655370 FKM655370:FKS655370 FUI655370:FUO655370 GEE655370:GEK655370 GOA655370:GOG655370 GXW655370:GYC655370 HHS655370:HHY655370 HRO655370:HRU655370 IBK655370:IBQ655370 ILG655370:ILM655370 IVC655370:IVI655370 JEY655370:JFE655370 JOU655370:JPA655370 JYQ655370:JYW655370 KIM655370:KIS655370 KSI655370:KSO655370 LCE655370:LCK655370 LMA655370:LMG655370 LVW655370:LWC655370 MFS655370:MFY655370 MPO655370:MPU655370 MZK655370:MZQ655370 NJG655370:NJM655370 NTC655370:NTI655370 OCY655370:ODE655370 OMU655370:ONA655370 OWQ655370:OWW655370 PGM655370:PGS655370 PQI655370:PQO655370 QAE655370:QAK655370 QKA655370:QKG655370 QTW655370:QUC655370 RDS655370:RDY655370 RNO655370:RNU655370 RXK655370:RXQ655370 SHG655370:SHM655370 SRC655370:SRI655370 TAY655370:TBE655370 TKU655370:TLA655370 TUQ655370:TUW655370 UEM655370:UES655370 UOI655370:UOO655370 UYE655370:UYK655370 VIA655370:VIG655370 VRW655370:VSC655370 WBS655370:WBY655370 WLO655370:WLU655370 WVK655370:WVQ655370 B720906:I720906 IY720906:JE720906 SU720906:TA720906 ACQ720906:ACW720906 AMM720906:AMS720906 AWI720906:AWO720906 BGE720906:BGK720906 BQA720906:BQG720906 BZW720906:CAC720906 CJS720906:CJY720906 CTO720906:CTU720906 DDK720906:DDQ720906 DNG720906:DNM720906 DXC720906:DXI720906 EGY720906:EHE720906 EQU720906:ERA720906 FAQ720906:FAW720906 FKM720906:FKS720906 FUI720906:FUO720906 GEE720906:GEK720906 GOA720906:GOG720906 GXW720906:GYC720906 HHS720906:HHY720906 HRO720906:HRU720906 IBK720906:IBQ720906 ILG720906:ILM720906 IVC720906:IVI720906 JEY720906:JFE720906 JOU720906:JPA720906 JYQ720906:JYW720906 KIM720906:KIS720906 KSI720906:KSO720906 LCE720906:LCK720906 LMA720906:LMG720906 LVW720906:LWC720906 MFS720906:MFY720906 MPO720906:MPU720906 MZK720906:MZQ720906 NJG720906:NJM720906 NTC720906:NTI720906 OCY720906:ODE720906 OMU720906:ONA720906 OWQ720906:OWW720906 PGM720906:PGS720906 PQI720906:PQO720906 QAE720906:QAK720906 QKA720906:QKG720906 QTW720906:QUC720906 RDS720906:RDY720906 RNO720906:RNU720906 RXK720906:RXQ720906 SHG720906:SHM720906 SRC720906:SRI720906 TAY720906:TBE720906 TKU720906:TLA720906 TUQ720906:TUW720906 UEM720906:UES720906 UOI720906:UOO720906 UYE720906:UYK720906 VIA720906:VIG720906 VRW720906:VSC720906 WBS720906:WBY720906 WLO720906:WLU720906 WVK720906:WVQ720906 B786442:I786442 IY786442:JE786442 SU786442:TA786442 ACQ786442:ACW786442 AMM786442:AMS786442 AWI786442:AWO786442 BGE786442:BGK786442 BQA786442:BQG786442 BZW786442:CAC786442 CJS786442:CJY786442 CTO786442:CTU786442 DDK786442:DDQ786442 DNG786442:DNM786442 DXC786442:DXI786442 EGY786442:EHE786442 EQU786442:ERA786442 FAQ786442:FAW786442 FKM786442:FKS786442 FUI786442:FUO786442 GEE786442:GEK786442 GOA786442:GOG786442 GXW786442:GYC786442 HHS786442:HHY786442 HRO786442:HRU786442 IBK786442:IBQ786442 ILG786442:ILM786442 IVC786442:IVI786442 JEY786442:JFE786442 JOU786442:JPA786442 JYQ786442:JYW786442 KIM786442:KIS786442 KSI786442:KSO786442 LCE786442:LCK786442 LMA786442:LMG786442 LVW786442:LWC786442 MFS786442:MFY786442 MPO786442:MPU786442 MZK786442:MZQ786442 NJG786442:NJM786442 NTC786442:NTI786442 OCY786442:ODE786442 OMU786442:ONA786442 OWQ786442:OWW786442 PGM786442:PGS786442 PQI786442:PQO786442 QAE786442:QAK786442 QKA786442:QKG786442 QTW786442:QUC786442 RDS786442:RDY786442 RNO786442:RNU786442 RXK786442:RXQ786442 SHG786442:SHM786442 SRC786442:SRI786442 TAY786442:TBE786442 TKU786442:TLA786442 TUQ786442:TUW786442 UEM786442:UES786442 UOI786442:UOO786442 UYE786442:UYK786442 VIA786442:VIG786442 VRW786442:VSC786442 WBS786442:WBY786442 WLO786442:WLU786442 WVK786442:WVQ786442 B851978:I851978 IY851978:JE851978 SU851978:TA851978 ACQ851978:ACW851978 AMM851978:AMS851978 AWI851978:AWO851978 BGE851978:BGK851978 BQA851978:BQG851978 BZW851978:CAC851978 CJS851978:CJY851978 CTO851978:CTU851978 DDK851978:DDQ851978 DNG851978:DNM851978 DXC851978:DXI851978 EGY851978:EHE851978 EQU851978:ERA851978 FAQ851978:FAW851978 FKM851978:FKS851978 FUI851978:FUO851978 GEE851978:GEK851978 GOA851978:GOG851978 GXW851978:GYC851978 HHS851978:HHY851978 HRO851978:HRU851978 IBK851978:IBQ851978 ILG851978:ILM851978 IVC851978:IVI851978 JEY851978:JFE851978 JOU851978:JPA851978 JYQ851978:JYW851978 KIM851978:KIS851978 KSI851978:KSO851978 LCE851978:LCK851978 LMA851978:LMG851978 LVW851978:LWC851978 MFS851978:MFY851978 MPO851978:MPU851978 MZK851978:MZQ851978 NJG851978:NJM851978 NTC851978:NTI851978 OCY851978:ODE851978 OMU851978:ONA851978 OWQ851978:OWW851978 PGM851978:PGS851978 PQI851978:PQO851978 QAE851978:QAK851978 QKA851978:QKG851978 QTW851978:QUC851978 RDS851978:RDY851978 RNO851978:RNU851978 RXK851978:RXQ851978 SHG851978:SHM851978 SRC851978:SRI851978 TAY851978:TBE851978 TKU851978:TLA851978 TUQ851978:TUW851978 UEM851978:UES851978 UOI851978:UOO851978 UYE851978:UYK851978 VIA851978:VIG851978 VRW851978:VSC851978 WBS851978:WBY851978 WLO851978:WLU851978 WVK851978:WVQ851978 B917514:I917514 IY917514:JE917514 SU917514:TA917514 ACQ917514:ACW917514 AMM917514:AMS917514 AWI917514:AWO917514 BGE917514:BGK917514 BQA917514:BQG917514 BZW917514:CAC917514 CJS917514:CJY917514 CTO917514:CTU917514 DDK917514:DDQ917514 DNG917514:DNM917514 DXC917514:DXI917514 EGY917514:EHE917514 EQU917514:ERA917514 FAQ917514:FAW917514 FKM917514:FKS917514 FUI917514:FUO917514 GEE917514:GEK917514 GOA917514:GOG917514 GXW917514:GYC917514 HHS917514:HHY917514 HRO917514:HRU917514 IBK917514:IBQ917514 ILG917514:ILM917514 IVC917514:IVI917514 JEY917514:JFE917514 JOU917514:JPA917514 JYQ917514:JYW917514 KIM917514:KIS917514 KSI917514:KSO917514 LCE917514:LCK917514 LMA917514:LMG917514 LVW917514:LWC917514 MFS917514:MFY917514 MPO917514:MPU917514 MZK917514:MZQ917514 NJG917514:NJM917514 NTC917514:NTI917514 OCY917514:ODE917514 OMU917514:ONA917514 OWQ917514:OWW917514 PGM917514:PGS917514 PQI917514:PQO917514 QAE917514:QAK917514 QKA917514:QKG917514 QTW917514:QUC917514 RDS917514:RDY917514 RNO917514:RNU917514 RXK917514:RXQ917514 SHG917514:SHM917514 SRC917514:SRI917514 TAY917514:TBE917514 TKU917514:TLA917514 TUQ917514:TUW917514 UEM917514:UES917514 UOI917514:UOO917514 UYE917514:UYK917514 VIA917514:VIG917514 VRW917514:VSC917514 WBS917514:WBY917514 WLO917514:WLU917514 WVK917514:WVQ917514 B983050:I983050 IY983050:JE983050 SU983050:TA983050 ACQ983050:ACW983050 AMM983050:AMS983050 AWI983050:AWO983050 BGE983050:BGK983050 BQA983050:BQG983050 BZW983050:CAC983050 CJS983050:CJY983050 CTO983050:CTU983050 DDK983050:DDQ983050 DNG983050:DNM983050 DXC983050:DXI983050 EGY983050:EHE983050 EQU983050:ERA983050 FAQ983050:FAW983050 FKM983050:FKS983050 FUI983050:FUO983050 GEE983050:GEK983050 GOA983050:GOG983050 GXW983050:GYC983050 HHS983050:HHY983050 HRO983050:HRU983050 IBK983050:IBQ983050 ILG983050:ILM983050 IVC983050:IVI983050 JEY983050:JFE983050 JOU983050:JPA983050 JYQ983050:JYW983050 KIM983050:KIS983050 KSI983050:KSO983050 LCE983050:LCK983050 LMA983050:LMG983050 LVW983050:LWC983050 MFS983050:MFY983050 MPO983050:MPU983050 MZK983050:MZQ983050 NJG983050:NJM983050 NTC983050:NTI983050 OCY983050:ODE983050 OMU983050:ONA983050 OWQ983050:OWW983050 PGM983050:PGS983050 PQI983050:PQO983050 QAE983050:QAK983050 QKA983050:QKG983050 QTW983050:QUC983050 RDS983050:RDY983050 RNO983050:RNU983050 RXK983050:RXQ983050 SHG983050:SHM983050 SRC983050:SRI983050 TAY983050:TBE983050 TKU983050:TLA983050 TUQ983050:TUW983050 UEM983050:UES983050 UOI983050:UOO983050 UYE983050:UYK983050 VIA983050:VIG983050 VRW983050:VSC983050 WBS983050:WBY983050 WLO983050:WLU983050 WVK983050:WVQ983050">
      <formula1>$B$77:$B$83</formula1>
    </dataValidation>
    <dataValidation type="decimal" allowBlank="1" showInputMessage="1" showErrorMessage="1" errorTitle="Valor não permitido" error="Digite um percentual entre 0% e 100%." sqref="H12:I12 JD12:JE12 SZ12:TA12 ACV12:ACW12 AMR12:AMS12 AWN12:AWO12 BGJ12:BGK12 BQF12:BQG12 CAB12:CAC12 CJX12:CJY12 CTT12:CTU12 DDP12:DDQ12 DNL12:DNM12 DXH12:DXI12 EHD12:EHE12 EQZ12:ERA12 FAV12:FAW12 FKR12:FKS12 FUN12:FUO12 GEJ12:GEK12 GOF12:GOG12 GYB12:GYC12 HHX12:HHY12 HRT12:HRU12 IBP12:IBQ12 ILL12:ILM12 IVH12:IVI12 JFD12:JFE12 JOZ12:JPA12 JYV12:JYW12 KIR12:KIS12 KSN12:KSO12 LCJ12:LCK12 LMF12:LMG12 LWB12:LWC12 MFX12:MFY12 MPT12:MPU12 MZP12:MZQ12 NJL12:NJM12 NTH12:NTI12 ODD12:ODE12 OMZ12:ONA12 OWV12:OWW12 PGR12:PGS12 PQN12:PQO12 QAJ12:QAK12 QKF12:QKG12 QUB12:QUC12 RDX12:RDY12 RNT12:RNU12 RXP12:RXQ12 SHL12:SHM12 SRH12:SRI12 TBD12:TBE12 TKZ12:TLA12 TUV12:TUW12 UER12:UES12 UON12:UOO12 UYJ12:UYK12 VIF12:VIG12 VSB12:VSC12 WBX12:WBY12 WLT12:WLU12 WVP12:WVQ12 H65548:I65548 JD65548:JE65548 SZ65548:TA65548 ACV65548:ACW65548 AMR65548:AMS65548 AWN65548:AWO65548 BGJ65548:BGK65548 BQF65548:BQG65548 CAB65548:CAC65548 CJX65548:CJY65548 CTT65548:CTU65548 DDP65548:DDQ65548 DNL65548:DNM65548 DXH65548:DXI65548 EHD65548:EHE65548 EQZ65548:ERA65548 FAV65548:FAW65548 FKR65548:FKS65548 FUN65548:FUO65548 GEJ65548:GEK65548 GOF65548:GOG65548 GYB65548:GYC65548 HHX65548:HHY65548 HRT65548:HRU65548 IBP65548:IBQ65548 ILL65548:ILM65548 IVH65548:IVI65548 JFD65548:JFE65548 JOZ65548:JPA65548 JYV65548:JYW65548 KIR65548:KIS65548 KSN65548:KSO65548 LCJ65548:LCK65548 LMF65548:LMG65548 LWB65548:LWC65548 MFX65548:MFY65548 MPT65548:MPU65548 MZP65548:MZQ65548 NJL65548:NJM65548 NTH65548:NTI65548 ODD65548:ODE65548 OMZ65548:ONA65548 OWV65548:OWW65548 PGR65548:PGS65548 PQN65548:PQO65548 QAJ65548:QAK65548 QKF65548:QKG65548 QUB65548:QUC65548 RDX65548:RDY65548 RNT65548:RNU65548 RXP65548:RXQ65548 SHL65548:SHM65548 SRH65548:SRI65548 TBD65548:TBE65548 TKZ65548:TLA65548 TUV65548:TUW65548 UER65548:UES65548 UON65548:UOO65548 UYJ65548:UYK65548 VIF65548:VIG65548 VSB65548:VSC65548 WBX65548:WBY65548 WLT65548:WLU65548 WVP65548:WVQ65548 H131084:I131084 JD131084:JE131084 SZ131084:TA131084 ACV131084:ACW131084 AMR131084:AMS131084 AWN131084:AWO131084 BGJ131084:BGK131084 BQF131084:BQG131084 CAB131084:CAC131084 CJX131084:CJY131084 CTT131084:CTU131084 DDP131084:DDQ131084 DNL131084:DNM131084 DXH131084:DXI131084 EHD131084:EHE131084 EQZ131084:ERA131084 FAV131084:FAW131084 FKR131084:FKS131084 FUN131084:FUO131084 GEJ131084:GEK131084 GOF131084:GOG131084 GYB131084:GYC131084 HHX131084:HHY131084 HRT131084:HRU131084 IBP131084:IBQ131084 ILL131084:ILM131084 IVH131084:IVI131084 JFD131084:JFE131084 JOZ131084:JPA131084 JYV131084:JYW131084 KIR131084:KIS131084 KSN131084:KSO131084 LCJ131084:LCK131084 LMF131084:LMG131084 LWB131084:LWC131084 MFX131084:MFY131084 MPT131084:MPU131084 MZP131084:MZQ131084 NJL131084:NJM131084 NTH131084:NTI131084 ODD131084:ODE131084 OMZ131084:ONA131084 OWV131084:OWW131084 PGR131084:PGS131084 PQN131084:PQO131084 QAJ131084:QAK131084 QKF131084:QKG131084 QUB131084:QUC131084 RDX131084:RDY131084 RNT131084:RNU131084 RXP131084:RXQ131084 SHL131084:SHM131084 SRH131084:SRI131084 TBD131084:TBE131084 TKZ131084:TLA131084 TUV131084:TUW131084 UER131084:UES131084 UON131084:UOO131084 UYJ131084:UYK131084 VIF131084:VIG131084 VSB131084:VSC131084 WBX131084:WBY131084 WLT131084:WLU131084 WVP131084:WVQ131084 H196620:I196620 JD196620:JE196620 SZ196620:TA196620 ACV196620:ACW196620 AMR196620:AMS196620 AWN196620:AWO196620 BGJ196620:BGK196620 BQF196620:BQG196620 CAB196620:CAC196620 CJX196620:CJY196620 CTT196620:CTU196620 DDP196620:DDQ196620 DNL196620:DNM196620 DXH196620:DXI196620 EHD196620:EHE196620 EQZ196620:ERA196620 FAV196620:FAW196620 FKR196620:FKS196620 FUN196620:FUO196620 GEJ196620:GEK196620 GOF196620:GOG196620 GYB196620:GYC196620 HHX196620:HHY196620 HRT196620:HRU196620 IBP196620:IBQ196620 ILL196620:ILM196620 IVH196620:IVI196620 JFD196620:JFE196620 JOZ196620:JPA196620 JYV196620:JYW196620 KIR196620:KIS196620 KSN196620:KSO196620 LCJ196620:LCK196620 LMF196620:LMG196620 LWB196620:LWC196620 MFX196620:MFY196620 MPT196620:MPU196620 MZP196620:MZQ196620 NJL196620:NJM196620 NTH196620:NTI196620 ODD196620:ODE196620 OMZ196620:ONA196620 OWV196620:OWW196620 PGR196620:PGS196620 PQN196620:PQO196620 QAJ196620:QAK196620 QKF196620:QKG196620 QUB196620:QUC196620 RDX196620:RDY196620 RNT196620:RNU196620 RXP196620:RXQ196620 SHL196620:SHM196620 SRH196620:SRI196620 TBD196620:TBE196620 TKZ196620:TLA196620 TUV196620:TUW196620 UER196620:UES196620 UON196620:UOO196620 UYJ196620:UYK196620 VIF196620:VIG196620 VSB196620:VSC196620 WBX196620:WBY196620 WLT196620:WLU196620 WVP196620:WVQ196620 H262156:I262156 JD262156:JE262156 SZ262156:TA262156 ACV262156:ACW262156 AMR262156:AMS262156 AWN262156:AWO262156 BGJ262156:BGK262156 BQF262156:BQG262156 CAB262156:CAC262156 CJX262156:CJY262156 CTT262156:CTU262156 DDP262156:DDQ262156 DNL262156:DNM262156 DXH262156:DXI262156 EHD262156:EHE262156 EQZ262156:ERA262156 FAV262156:FAW262156 FKR262156:FKS262156 FUN262156:FUO262156 GEJ262156:GEK262156 GOF262156:GOG262156 GYB262156:GYC262156 HHX262156:HHY262156 HRT262156:HRU262156 IBP262156:IBQ262156 ILL262156:ILM262156 IVH262156:IVI262156 JFD262156:JFE262156 JOZ262156:JPA262156 JYV262156:JYW262156 KIR262156:KIS262156 KSN262156:KSO262156 LCJ262156:LCK262156 LMF262156:LMG262156 LWB262156:LWC262156 MFX262156:MFY262156 MPT262156:MPU262156 MZP262156:MZQ262156 NJL262156:NJM262156 NTH262156:NTI262156 ODD262156:ODE262156 OMZ262156:ONA262156 OWV262156:OWW262156 PGR262156:PGS262156 PQN262156:PQO262156 QAJ262156:QAK262156 QKF262156:QKG262156 QUB262156:QUC262156 RDX262156:RDY262156 RNT262156:RNU262156 RXP262156:RXQ262156 SHL262156:SHM262156 SRH262156:SRI262156 TBD262156:TBE262156 TKZ262156:TLA262156 TUV262156:TUW262156 UER262156:UES262156 UON262156:UOO262156 UYJ262156:UYK262156 VIF262156:VIG262156 VSB262156:VSC262156 WBX262156:WBY262156 WLT262156:WLU262156 WVP262156:WVQ262156 H327692:I327692 JD327692:JE327692 SZ327692:TA327692 ACV327692:ACW327692 AMR327692:AMS327692 AWN327692:AWO327692 BGJ327692:BGK327692 BQF327692:BQG327692 CAB327692:CAC327692 CJX327692:CJY327692 CTT327692:CTU327692 DDP327692:DDQ327692 DNL327692:DNM327692 DXH327692:DXI327692 EHD327692:EHE327692 EQZ327692:ERA327692 FAV327692:FAW327692 FKR327692:FKS327692 FUN327692:FUO327692 GEJ327692:GEK327692 GOF327692:GOG327692 GYB327692:GYC327692 HHX327692:HHY327692 HRT327692:HRU327692 IBP327692:IBQ327692 ILL327692:ILM327692 IVH327692:IVI327692 JFD327692:JFE327692 JOZ327692:JPA327692 JYV327692:JYW327692 KIR327692:KIS327692 KSN327692:KSO327692 LCJ327692:LCK327692 LMF327692:LMG327692 LWB327692:LWC327692 MFX327692:MFY327692 MPT327692:MPU327692 MZP327692:MZQ327692 NJL327692:NJM327692 NTH327692:NTI327692 ODD327692:ODE327692 OMZ327692:ONA327692 OWV327692:OWW327692 PGR327692:PGS327692 PQN327692:PQO327692 QAJ327692:QAK327692 QKF327692:QKG327692 QUB327692:QUC327692 RDX327692:RDY327692 RNT327692:RNU327692 RXP327692:RXQ327692 SHL327692:SHM327692 SRH327692:SRI327692 TBD327692:TBE327692 TKZ327692:TLA327692 TUV327692:TUW327692 UER327692:UES327692 UON327692:UOO327692 UYJ327692:UYK327692 VIF327692:VIG327692 VSB327692:VSC327692 WBX327692:WBY327692 WLT327692:WLU327692 WVP327692:WVQ327692 H393228:I393228 JD393228:JE393228 SZ393228:TA393228 ACV393228:ACW393228 AMR393228:AMS393228 AWN393228:AWO393228 BGJ393228:BGK393228 BQF393228:BQG393228 CAB393228:CAC393228 CJX393228:CJY393228 CTT393228:CTU393228 DDP393228:DDQ393228 DNL393228:DNM393228 DXH393228:DXI393228 EHD393228:EHE393228 EQZ393228:ERA393228 FAV393228:FAW393228 FKR393228:FKS393228 FUN393228:FUO393228 GEJ393228:GEK393228 GOF393228:GOG393228 GYB393228:GYC393228 HHX393228:HHY393228 HRT393228:HRU393228 IBP393228:IBQ393228 ILL393228:ILM393228 IVH393228:IVI393228 JFD393228:JFE393228 JOZ393228:JPA393228 JYV393228:JYW393228 KIR393228:KIS393228 KSN393228:KSO393228 LCJ393228:LCK393228 LMF393228:LMG393228 LWB393228:LWC393228 MFX393228:MFY393228 MPT393228:MPU393228 MZP393228:MZQ393228 NJL393228:NJM393228 NTH393228:NTI393228 ODD393228:ODE393228 OMZ393228:ONA393228 OWV393228:OWW393228 PGR393228:PGS393228 PQN393228:PQO393228 QAJ393228:QAK393228 QKF393228:QKG393228 QUB393228:QUC393228 RDX393228:RDY393228 RNT393228:RNU393228 RXP393228:RXQ393228 SHL393228:SHM393228 SRH393228:SRI393228 TBD393228:TBE393228 TKZ393228:TLA393228 TUV393228:TUW393228 UER393228:UES393228 UON393228:UOO393228 UYJ393228:UYK393228 VIF393228:VIG393228 VSB393228:VSC393228 WBX393228:WBY393228 WLT393228:WLU393228 WVP393228:WVQ393228 H458764:I458764 JD458764:JE458764 SZ458764:TA458764 ACV458764:ACW458764 AMR458764:AMS458764 AWN458764:AWO458764 BGJ458764:BGK458764 BQF458764:BQG458764 CAB458764:CAC458764 CJX458764:CJY458764 CTT458764:CTU458764 DDP458764:DDQ458764 DNL458764:DNM458764 DXH458764:DXI458764 EHD458764:EHE458764 EQZ458764:ERA458764 FAV458764:FAW458764 FKR458764:FKS458764 FUN458764:FUO458764 GEJ458764:GEK458764 GOF458764:GOG458764 GYB458764:GYC458764 HHX458764:HHY458764 HRT458764:HRU458764 IBP458764:IBQ458764 ILL458764:ILM458764 IVH458764:IVI458764 JFD458764:JFE458764 JOZ458764:JPA458764 JYV458764:JYW458764 KIR458764:KIS458764 KSN458764:KSO458764 LCJ458764:LCK458764 LMF458764:LMG458764 LWB458764:LWC458764 MFX458764:MFY458764 MPT458764:MPU458764 MZP458764:MZQ458764 NJL458764:NJM458764 NTH458764:NTI458764 ODD458764:ODE458764 OMZ458764:ONA458764 OWV458764:OWW458764 PGR458764:PGS458764 PQN458764:PQO458764 QAJ458764:QAK458764 QKF458764:QKG458764 QUB458764:QUC458764 RDX458764:RDY458764 RNT458764:RNU458764 RXP458764:RXQ458764 SHL458764:SHM458764 SRH458764:SRI458764 TBD458764:TBE458764 TKZ458764:TLA458764 TUV458764:TUW458764 UER458764:UES458764 UON458764:UOO458764 UYJ458764:UYK458764 VIF458764:VIG458764 VSB458764:VSC458764 WBX458764:WBY458764 WLT458764:WLU458764 WVP458764:WVQ458764 H524300:I524300 JD524300:JE524300 SZ524300:TA524300 ACV524300:ACW524300 AMR524300:AMS524300 AWN524300:AWO524300 BGJ524300:BGK524300 BQF524300:BQG524300 CAB524300:CAC524300 CJX524300:CJY524300 CTT524300:CTU524300 DDP524300:DDQ524300 DNL524300:DNM524300 DXH524300:DXI524300 EHD524300:EHE524300 EQZ524300:ERA524300 FAV524300:FAW524300 FKR524300:FKS524300 FUN524300:FUO524300 GEJ524300:GEK524300 GOF524300:GOG524300 GYB524300:GYC524300 HHX524300:HHY524300 HRT524300:HRU524300 IBP524300:IBQ524300 ILL524300:ILM524300 IVH524300:IVI524300 JFD524300:JFE524300 JOZ524300:JPA524300 JYV524300:JYW524300 KIR524300:KIS524300 KSN524300:KSO524300 LCJ524300:LCK524300 LMF524300:LMG524300 LWB524300:LWC524300 MFX524300:MFY524300 MPT524300:MPU524300 MZP524300:MZQ524300 NJL524300:NJM524300 NTH524300:NTI524300 ODD524300:ODE524300 OMZ524300:ONA524300 OWV524300:OWW524300 PGR524300:PGS524300 PQN524300:PQO524300 QAJ524300:QAK524300 QKF524300:QKG524300 QUB524300:QUC524300 RDX524300:RDY524300 RNT524300:RNU524300 RXP524300:RXQ524300 SHL524300:SHM524300 SRH524300:SRI524300 TBD524300:TBE524300 TKZ524300:TLA524300 TUV524300:TUW524300 UER524300:UES524300 UON524300:UOO524300 UYJ524300:UYK524300 VIF524300:VIG524300 VSB524300:VSC524300 WBX524300:WBY524300 WLT524300:WLU524300 WVP524300:WVQ524300 H589836:I589836 JD589836:JE589836 SZ589836:TA589836 ACV589836:ACW589836 AMR589836:AMS589836 AWN589836:AWO589836 BGJ589836:BGK589836 BQF589836:BQG589836 CAB589836:CAC589836 CJX589836:CJY589836 CTT589836:CTU589836 DDP589836:DDQ589836 DNL589836:DNM589836 DXH589836:DXI589836 EHD589836:EHE589836 EQZ589836:ERA589836 FAV589836:FAW589836 FKR589836:FKS589836 FUN589836:FUO589836 GEJ589836:GEK589836 GOF589836:GOG589836 GYB589836:GYC589836 HHX589836:HHY589836 HRT589836:HRU589836 IBP589836:IBQ589836 ILL589836:ILM589836 IVH589836:IVI589836 JFD589836:JFE589836 JOZ589836:JPA589836 JYV589836:JYW589836 KIR589836:KIS589836 KSN589836:KSO589836 LCJ589836:LCK589836 LMF589836:LMG589836 LWB589836:LWC589836 MFX589836:MFY589836 MPT589836:MPU589836 MZP589836:MZQ589836 NJL589836:NJM589836 NTH589836:NTI589836 ODD589836:ODE589836 OMZ589836:ONA589836 OWV589836:OWW589836 PGR589836:PGS589836 PQN589836:PQO589836 QAJ589836:QAK589836 QKF589836:QKG589836 QUB589836:QUC589836 RDX589836:RDY589836 RNT589836:RNU589836 RXP589836:RXQ589836 SHL589836:SHM589836 SRH589836:SRI589836 TBD589836:TBE589836 TKZ589836:TLA589836 TUV589836:TUW589836 UER589836:UES589836 UON589836:UOO589836 UYJ589836:UYK589836 VIF589836:VIG589836 VSB589836:VSC589836 WBX589836:WBY589836 WLT589836:WLU589836 WVP589836:WVQ589836 H655372:I655372 JD655372:JE655372 SZ655372:TA655372 ACV655372:ACW655372 AMR655372:AMS655372 AWN655372:AWO655372 BGJ655372:BGK655372 BQF655372:BQG655372 CAB655372:CAC655372 CJX655372:CJY655372 CTT655372:CTU655372 DDP655372:DDQ655372 DNL655372:DNM655372 DXH655372:DXI655372 EHD655372:EHE655372 EQZ655372:ERA655372 FAV655372:FAW655372 FKR655372:FKS655372 FUN655372:FUO655372 GEJ655372:GEK655372 GOF655372:GOG655372 GYB655372:GYC655372 HHX655372:HHY655372 HRT655372:HRU655372 IBP655372:IBQ655372 ILL655372:ILM655372 IVH655372:IVI655372 JFD655372:JFE655372 JOZ655372:JPA655372 JYV655372:JYW655372 KIR655372:KIS655372 KSN655372:KSO655372 LCJ655372:LCK655372 LMF655372:LMG655372 LWB655372:LWC655372 MFX655372:MFY655372 MPT655372:MPU655372 MZP655372:MZQ655372 NJL655372:NJM655372 NTH655372:NTI655372 ODD655372:ODE655372 OMZ655372:ONA655372 OWV655372:OWW655372 PGR655372:PGS655372 PQN655372:PQO655372 QAJ655372:QAK655372 QKF655372:QKG655372 QUB655372:QUC655372 RDX655372:RDY655372 RNT655372:RNU655372 RXP655372:RXQ655372 SHL655372:SHM655372 SRH655372:SRI655372 TBD655372:TBE655372 TKZ655372:TLA655372 TUV655372:TUW655372 UER655372:UES655372 UON655372:UOO655372 UYJ655372:UYK655372 VIF655372:VIG655372 VSB655372:VSC655372 WBX655372:WBY655372 WLT655372:WLU655372 WVP655372:WVQ655372 H720908:I720908 JD720908:JE720908 SZ720908:TA720908 ACV720908:ACW720908 AMR720908:AMS720908 AWN720908:AWO720908 BGJ720908:BGK720908 BQF720908:BQG720908 CAB720908:CAC720908 CJX720908:CJY720908 CTT720908:CTU720908 DDP720908:DDQ720908 DNL720908:DNM720908 DXH720908:DXI720908 EHD720908:EHE720908 EQZ720908:ERA720908 FAV720908:FAW720908 FKR720908:FKS720908 FUN720908:FUO720908 GEJ720908:GEK720908 GOF720908:GOG720908 GYB720908:GYC720908 HHX720908:HHY720908 HRT720908:HRU720908 IBP720908:IBQ720908 ILL720908:ILM720908 IVH720908:IVI720908 JFD720908:JFE720908 JOZ720908:JPA720908 JYV720908:JYW720908 KIR720908:KIS720908 KSN720908:KSO720908 LCJ720908:LCK720908 LMF720908:LMG720908 LWB720908:LWC720908 MFX720908:MFY720908 MPT720908:MPU720908 MZP720908:MZQ720908 NJL720908:NJM720908 NTH720908:NTI720908 ODD720908:ODE720908 OMZ720908:ONA720908 OWV720908:OWW720908 PGR720908:PGS720908 PQN720908:PQO720908 QAJ720908:QAK720908 QKF720908:QKG720908 QUB720908:QUC720908 RDX720908:RDY720908 RNT720908:RNU720908 RXP720908:RXQ720908 SHL720908:SHM720908 SRH720908:SRI720908 TBD720908:TBE720908 TKZ720908:TLA720908 TUV720908:TUW720908 UER720908:UES720908 UON720908:UOO720908 UYJ720908:UYK720908 VIF720908:VIG720908 VSB720908:VSC720908 WBX720908:WBY720908 WLT720908:WLU720908 WVP720908:WVQ720908 H786444:I786444 JD786444:JE786444 SZ786444:TA786444 ACV786444:ACW786444 AMR786444:AMS786444 AWN786444:AWO786444 BGJ786444:BGK786444 BQF786444:BQG786444 CAB786444:CAC786444 CJX786444:CJY786444 CTT786444:CTU786444 DDP786444:DDQ786444 DNL786444:DNM786444 DXH786444:DXI786444 EHD786444:EHE786444 EQZ786444:ERA786444 FAV786444:FAW786444 FKR786444:FKS786444 FUN786444:FUO786444 GEJ786444:GEK786444 GOF786444:GOG786444 GYB786444:GYC786444 HHX786444:HHY786444 HRT786444:HRU786444 IBP786444:IBQ786444 ILL786444:ILM786444 IVH786444:IVI786444 JFD786444:JFE786444 JOZ786444:JPA786444 JYV786444:JYW786444 KIR786444:KIS786444 KSN786444:KSO786444 LCJ786444:LCK786444 LMF786444:LMG786444 LWB786444:LWC786444 MFX786444:MFY786444 MPT786444:MPU786444 MZP786444:MZQ786444 NJL786444:NJM786444 NTH786444:NTI786444 ODD786444:ODE786444 OMZ786444:ONA786444 OWV786444:OWW786444 PGR786444:PGS786444 PQN786444:PQO786444 QAJ786444:QAK786444 QKF786444:QKG786444 QUB786444:QUC786444 RDX786444:RDY786444 RNT786444:RNU786444 RXP786444:RXQ786444 SHL786444:SHM786444 SRH786444:SRI786444 TBD786444:TBE786444 TKZ786444:TLA786444 TUV786444:TUW786444 UER786444:UES786444 UON786444:UOO786444 UYJ786444:UYK786444 VIF786444:VIG786444 VSB786444:VSC786444 WBX786444:WBY786444 WLT786444:WLU786444 WVP786444:WVQ786444 H851980:I851980 JD851980:JE851980 SZ851980:TA851980 ACV851980:ACW851980 AMR851980:AMS851980 AWN851980:AWO851980 BGJ851980:BGK851980 BQF851980:BQG851980 CAB851980:CAC851980 CJX851980:CJY851980 CTT851980:CTU851980 DDP851980:DDQ851980 DNL851980:DNM851980 DXH851980:DXI851980 EHD851980:EHE851980 EQZ851980:ERA851980 FAV851980:FAW851980 FKR851980:FKS851980 FUN851980:FUO851980 GEJ851980:GEK851980 GOF851980:GOG851980 GYB851980:GYC851980 HHX851980:HHY851980 HRT851980:HRU851980 IBP851980:IBQ851980 ILL851980:ILM851980 IVH851980:IVI851980 JFD851980:JFE851980 JOZ851980:JPA851980 JYV851980:JYW851980 KIR851980:KIS851980 KSN851980:KSO851980 LCJ851980:LCK851980 LMF851980:LMG851980 LWB851980:LWC851980 MFX851980:MFY851980 MPT851980:MPU851980 MZP851980:MZQ851980 NJL851980:NJM851980 NTH851980:NTI851980 ODD851980:ODE851980 OMZ851980:ONA851980 OWV851980:OWW851980 PGR851980:PGS851980 PQN851980:PQO851980 QAJ851980:QAK851980 QKF851980:QKG851980 QUB851980:QUC851980 RDX851980:RDY851980 RNT851980:RNU851980 RXP851980:RXQ851980 SHL851980:SHM851980 SRH851980:SRI851980 TBD851980:TBE851980 TKZ851980:TLA851980 TUV851980:TUW851980 UER851980:UES851980 UON851980:UOO851980 UYJ851980:UYK851980 VIF851980:VIG851980 VSB851980:VSC851980 WBX851980:WBY851980 WLT851980:WLU851980 WVP851980:WVQ851980 H917516:I917516 JD917516:JE917516 SZ917516:TA917516 ACV917516:ACW917516 AMR917516:AMS917516 AWN917516:AWO917516 BGJ917516:BGK917516 BQF917516:BQG917516 CAB917516:CAC917516 CJX917516:CJY917516 CTT917516:CTU917516 DDP917516:DDQ917516 DNL917516:DNM917516 DXH917516:DXI917516 EHD917516:EHE917516 EQZ917516:ERA917516 FAV917516:FAW917516 FKR917516:FKS917516 FUN917516:FUO917516 GEJ917516:GEK917516 GOF917516:GOG917516 GYB917516:GYC917516 HHX917516:HHY917516 HRT917516:HRU917516 IBP917516:IBQ917516 ILL917516:ILM917516 IVH917516:IVI917516 JFD917516:JFE917516 JOZ917516:JPA917516 JYV917516:JYW917516 KIR917516:KIS917516 KSN917516:KSO917516 LCJ917516:LCK917516 LMF917516:LMG917516 LWB917516:LWC917516 MFX917516:MFY917516 MPT917516:MPU917516 MZP917516:MZQ917516 NJL917516:NJM917516 NTH917516:NTI917516 ODD917516:ODE917516 OMZ917516:ONA917516 OWV917516:OWW917516 PGR917516:PGS917516 PQN917516:PQO917516 QAJ917516:QAK917516 QKF917516:QKG917516 QUB917516:QUC917516 RDX917516:RDY917516 RNT917516:RNU917516 RXP917516:RXQ917516 SHL917516:SHM917516 SRH917516:SRI917516 TBD917516:TBE917516 TKZ917516:TLA917516 TUV917516:TUW917516 UER917516:UES917516 UON917516:UOO917516 UYJ917516:UYK917516 VIF917516:VIG917516 VSB917516:VSC917516 WBX917516:WBY917516 WLT917516:WLU917516 WVP917516:WVQ917516 H983052:I983052 JD983052:JE983052 SZ983052:TA983052 ACV983052:ACW983052 AMR983052:AMS983052 AWN983052:AWO983052 BGJ983052:BGK983052 BQF983052:BQG983052 CAB983052:CAC983052 CJX983052:CJY983052 CTT983052:CTU983052 DDP983052:DDQ983052 DNL983052:DNM983052 DXH983052:DXI983052 EHD983052:EHE983052 EQZ983052:ERA983052 FAV983052:FAW983052 FKR983052:FKS983052 FUN983052:FUO983052 GEJ983052:GEK983052 GOF983052:GOG983052 GYB983052:GYC983052 HHX983052:HHY983052 HRT983052:HRU983052 IBP983052:IBQ983052 ILL983052:ILM983052 IVH983052:IVI983052 JFD983052:JFE983052 JOZ983052:JPA983052 JYV983052:JYW983052 KIR983052:KIS983052 KSN983052:KSO983052 LCJ983052:LCK983052 LMF983052:LMG983052 LWB983052:LWC983052 MFX983052:MFY983052 MPT983052:MPU983052 MZP983052:MZQ983052 NJL983052:NJM983052 NTH983052:NTI983052 ODD983052:ODE983052 OMZ983052:ONA983052 OWV983052:OWW983052 PGR983052:PGS983052 PQN983052:PQO983052 QAJ983052:QAK983052 QKF983052:QKG983052 QUB983052:QUC983052 RDX983052:RDY983052 RNT983052:RNU983052 RXP983052:RXQ983052 SHL983052:SHM983052 SRH983052:SRI983052 TBD983052:TBE983052 TKZ983052:TLA983052 TUV983052:TUW983052 UER983052:UES983052 UON983052:UOO983052 UYJ983052:UYK983052 VIF983052:VIG983052 VSB983052:VSC983052 WBX983052:WBY983052 WLT983052:WLU983052 WVP983052:WVQ983052">
      <formula1>0</formula1>
      <formula2>1</formula2>
    </dataValidation>
    <dataValidation type="decimal" operator="greaterThanOrEqual" allowBlank="1" showInputMessage="1" showErrorMessage="1" errorTitle="Valor não permitido" error="Digite um percentual entre 0% e 100%." sqref="H13:I13 JD13:JE13 SZ13:TA13 ACV13:ACW13 AMR13:AMS13 AWN13:AWO13 BGJ13:BGK13 BQF13:BQG13 CAB13:CAC13 CJX13:CJY13 CTT13:CTU13 DDP13:DDQ13 DNL13:DNM13 DXH13:DXI13 EHD13:EHE13 EQZ13:ERA13 FAV13:FAW13 FKR13:FKS13 FUN13:FUO13 GEJ13:GEK13 GOF13:GOG13 GYB13:GYC13 HHX13:HHY13 HRT13:HRU13 IBP13:IBQ13 ILL13:ILM13 IVH13:IVI13 JFD13:JFE13 JOZ13:JPA13 JYV13:JYW13 KIR13:KIS13 KSN13:KSO13 LCJ13:LCK13 LMF13:LMG13 LWB13:LWC13 MFX13:MFY13 MPT13:MPU13 MZP13:MZQ13 NJL13:NJM13 NTH13:NTI13 ODD13:ODE13 OMZ13:ONA13 OWV13:OWW13 PGR13:PGS13 PQN13:PQO13 QAJ13:QAK13 QKF13:QKG13 QUB13:QUC13 RDX13:RDY13 RNT13:RNU13 RXP13:RXQ13 SHL13:SHM13 SRH13:SRI13 TBD13:TBE13 TKZ13:TLA13 TUV13:TUW13 UER13:UES13 UON13:UOO13 UYJ13:UYK13 VIF13:VIG13 VSB13:VSC13 WBX13:WBY13 WLT13:WLU13 WVP13:WVQ13 H65549:I65549 JD65549:JE65549 SZ65549:TA65549 ACV65549:ACW65549 AMR65549:AMS65549 AWN65549:AWO65549 BGJ65549:BGK65549 BQF65549:BQG65549 CAB65549:CAC65549 CJX65549:CJY65549 CTT65549:CTU65549 DDP65549:DDQ65549 DNL65549:DNM65549 DXH65549:DXI65549 EHD65549:EHE65549 EQZ65549:ERA65549 FAV65549:FAW65549 FKR65549:FKS65549 FUN65549:FUO65549 GEJ65549:GEK65549 GOF65549:GOG65549 GYB65549:GYC65549 HHX65549:HHY65549 HRT65549:HRU65549 IBP65549:IBQ65549 ILL65549:ILM65549 IVH65549:IVI65549 JFD65549:JFE65549 JOZ65549:JPA65549 JYV65549:JYW65549 KIR65549:KIS65549 KSN65549:KSO65549 LCJ65549:LCK65549 LMF65549:LMG65549 LWB65549:LWC65549 MFX65549:MFY65549 MPT65549:MPU65549 MZP65549:MZQ65549 NJL65549:NJM65549 NTH65549:NTI65549 ODD65549:ODE65549 OMZ65549:ONA65549 OWV65549:OWW65549 PGR65549:PGS65549 PQN65549:PQO65549 QAJ65549:QAK65549 QKF65549:QKG65549 QUB65549:QUC65549 RDX65549:RDY65549 RNT65549:RNU65549 RXP65549:RXQ65549 SHL65549:SHM65549 SRH65549:SRI65549 TBD65549:TBE65549 TKZ65549:TLA65549 TUV65549:TUW65549 UER65549:UES65549 UON65549:UOO65549 UYJ65549:UYK65549 VIF65549:VIG65549 VSB65549:VSC65549 WBX65549:WBY65549 WLT65549:WLU65549 WVP65549:WVQ65549 H131085:I131085 JD131085:JE131085 SZ131085:TA131085 ACV131085:ACW131085 AMR131085:AMS131085 AWN131085:AWO131085 BGJ131085:BGK131085 BQF131085:BQG131085 CAB131085:CAC131085 CJX131085:CJY131085 CTT131085:CTU131085 DDP131085:DDQ131085 DNL131085:DNM131085 DXH131085:DXI131085 EHD131085:EHE131085 EQZ131085:ERA131085 FAV131085:FAW131085 FKR131085:FKS131085 FUN131085:FUO131085 GEJ131085:GEK131085 GOF131085:GOG131085 GYB131085:GYC131085 HHX131085:HHY131085 HRT131085:HRU131085 IBP131085:IBQ131085 ILL131085:ILM131085 IVH131085:IVI131085 JFD131085:JFE131085 JOZ131085:JPA131085 JYV131085:JYW131085 KIR131085:KIS131085 KSN131085:KSO131085 LCJ131085:LCK131085 LMF131085:LMG131085 LWB131085:LWC131085 MFX131085:MFY131085 MPT131085:MPU131085 MZP131085:MZQ131085 NJL131085:NJM131085 NTH131085:NTI131085 ODD131085:ODE131085 OMZ131085:ONA131085 OWV131085:OWW131085 PGR131085:PGS131085 PQN131085:PQO131085 QAJ131085:QAK131085 QKF131085:QKG131085 QUB131085:QUC131085 RDX131085:RDY131085 RNT131085:RNU131085 RXP131085:RXQ131085 SHL131085:SHM131085 SRH131085:SRI131085 TBD131085:TBE131085 TKZ131085:TLA131085 TUV131085:TUW131085 UER131085:UES131085 UON131085:UOO131085 UYJ131085:UYK131085 VIF131085:VIG131085 VSB131085:VSC131085 WBX131085:WBY131085 WLT131085:WLU131085 WVP131085:WVQ131085 H196621:I196621 JD196621:JE196621 SZ196621:TA196621 ACV196621:ACW196621 AMR196621:AMS196621 AWN196621:AWO196621 BGJ196621:BGK196621 BQF196621:BQG196621 CAB196621:CAC196621 CJX196621:CJY196621 CTT196621:CTU196621 DDP196621:DDQ196621 DNL196621:DNM196621 DXH196621:DXI196621 EHD196621:EHE196621 EQZ196621:ERA196621 FAV196621:FAW196621 FKR196621:FKS196621 FUN196621:FUO196621 GEJ196621:GEK196621 GOF196621:GOG196621 GYB196621:GYC196621 HHX196621:HHY196621 HRT196621:HRU196621 IBP196621:IBQ196621 ILL196621:ILM196621 IVH196621:IVI196621 JFD196621:JFE196621 JOZ196621:JPA196621 JYV196621:JYW196621 KIR196621:KIS196621 KSN196621:KSO196621 LCJ196621:LCK196621 LMF196621:LMG196621 LWB196621:LWC196621 MFX196621:MFY196621 MPT196621:MPU196621 MZP196621:MZQ196621 NJL196621:NJM196621 NTH196621:NTI196621 ODD196621:ODE196621 OMZ196621:ONA196621 OWV196621:OWW196621 PGR196621:PGS196621 PQN196621:PQO196621 QAJ196621:QAK196621 QKF196621:QKG196621 QUB196621:QUC196621 RDX196621:RDY196621 RNT196621:RNU196621 RXP196621:RXQ196621 SHL196621:SHM196621 SRH196621:SRI196621 TBD196621:TBE196621 TKZ196621:TLA196621 TUV196621:TUW196621 UER196621:UES196621 UON196621:UOO196621 UYJ196621:UYK196621 VIF196621:VIG196621 VSB196621:VSC196621 WBX196621:WBY196621 WLT196621:WLU196621 WVP196621:WVQ196621 H262157:I262157 JD262157:JE262157 SZ262157:TA262157 ACV262157:ACW262157 AMR262157:AMS262157 AWN262157:AWO262157 BGJ262157:BGK262157 BQF262157:BQG262157 CAB262157:CAC262157 CJX262157:CJY262157 CTT262157:CTU262157 DDP262157:DDQ262157 DNL262157:DNM262157 DXH262157:DXI262157 EHD262157:EHE262157 EQZ262157:ERA262157 FAV262157:FAW262157 FKR262157:FKS262157 FUN262157:FUO262157 GEJ262157:GEK262157 GOF262157:GOG262157 GYB262157:GYC262157 HHX262157:HHY262157 HRT262157:HRU262157 IBP262157:IBQ262157 ILL262157:ILM262157 IVH262157:IVI262157 JFD262157:JFE262157 JOZ262157:JPA262157 JYV262157:JYW262157 KIR262157:KIS262157 KSN262157:KSO262157 LCJ262157:LCK262157 LMF262157:LMG262157 LWB262157:LWC262157 MFX262157:MFY262157 MPT262157:MPU262157 MZP262157:MZQ262157 NJL262157:NJM262157 NTH262157:NTI262157 ODD262157:ODE262157 OMZ262157:ONA262157 OWV262157:OWW262157 PGR262157:PGS262157 PQN262157:PQO262157 QAJ262157:QAK262157 QKF262157:QKG262157 QUB262157:QUC262157 RDX262157:RDY262157 RNT262157:RNU262157 RXP262157:RXQ262157 SHL262157:SHM262157 SRH262157:SRI262157 TBD262157:TBE262157 TKZ262157:TLA262157 TUV262157:TUW262157 UER262157:UES262157 UON262157:UOO262157 UYJ262157:UYK262157 VIF262157:VIG262157 VSB262157:VSC262157 WBX262157:WBY262157 WLT262157:WLU262157 WVP262157:WVQ262157 H327693:I327693 JD327693:JE327693 SZ327693:TA327693 ACV327693:ACW327693 AMR327693:AMS327693 AWN327693:AWO327693 BGJ327693:BGK327693 BQF327693:BQG327693 CAB327693:CAC327693 CJX327693:CJY327693 CTT327693:CTU327693 DDP327693:DDQ327693 DNL327693:DNM327693 DXH327693:DXI327693 EHD327693:EHE327693 EQZ327693:ERA327693 FAV327693:FAW327693 FKR327693:FKS327693 FUN327693:FUO327693 GEJ327693:GEK327693 GOF327693:GOG327693 GYB327693:GYC327693 HHX327693:HHY327693 HRT327693:HRU327693 IBP327693:IBQ327693 ILL327693:ILM327693 IVH327693:IVI327693 JFD327693:JFE327693 JOZ327693:JPA327693 JYV327693:JYW327693 KIR327693:KIS327693 KSN327693:KSO327693 LCJ327693:LCK327693 LMF327693:LMG327693 LWB327693:LWC327693 MFX327693:MFY327693 MPT327693:MPU327693 MZP327693:MZQ327693 NJL327693:NJM327693 NTH327693:NTI327693 ODD327693:ODE327693 OMZ327693:ONA327693 OWV327693:OWW327693 PGR327693:PGS327693 PQN327693:PQO327693 QAJ327693:QAK327693 QKF327693:QKG327693 QUB327693:QUC327693 RDX327693:RDY327693 RNT327693:RNU327693 RXP327693:RXQ327693 SHL327693:SHM327693 SRH327693:SRI327693 TBD327693:TBE327693 TKZ327693:TLA327693 TUV327693:TUW327693 UER327693:UES327693 UON327693:UOO327693 UYJ327693:UYK327693 VIF327693:VIG327693 VSB327693:VSC327693 WBX327693:WBY327693 WLT327693:WLU327693 WVP327693:WVQ327693 H393229:I393229 JD393229:JE393229 SZ393229:TA393229 ACV393229:ACW393229 AMR393229:AMS393229 AWN393229:AWO393229 BGJ393229:BGK393229 BQF393229:BQG393229 CAB393229:CAC393229 CJX393229:CJY393229 CTT393229:CTU393229 DDP393229:DDQ393229 DNL393229:DNM393229 DXH393229:DXI393229 EHD393229:EHE393229 EQZ393229:ERA393229 FAV393229:FAW393229 FKR393229:FKS393229 FUN393229:FUO393229 GEJ393229:GEK393229 GOF393229:GOG393229 GYB393229:GYC393229 HHX393229:HHY393229 HRT393229:HRU393229 IBP393229:IBQ393229 ILL393229:ILM393229 IVH393229:IVI393229 JFD393229:JFE393229 JOZ393229:JPA393229 JYV393229:JYW393229 KIR393229:KIS393229 KSN393229:KSO393229 LCJ393229:LCK393229 LMF393229:LMG393229 LWB393229:LWC393229 MFX393229:MFY393229 MPT393229:MPU393229 MZP393229:MZQ393229 NJL393229:NJM393229 NTH393229:NTI393229 ODD393229:ODE393229 OMZ393229:ONA393229 OWV393229:OWW393229 PGR393229:PGS393229 PQN393229:PQO393229 QAJ393229:QAK393229 QKF393229:QKG393229 QUB393229:QUC393229 RDX393229:RDY393229 RNT393229:RNU393229 RXP393229:RXQ393229 SHL393229:SHM393229 SRH393229:SRI393229 TBD393229:TBE393229 TKZ393229:TLA393229 TUV393229:TUW393229 UER393229:UES393229 UON393229:UOO393229 UYJ393229:UYK393229 VIF393229:VIG393229 VSB393229:VSC393229 WBX393229:WBY393229 WLT393229:WLU393229 WVP393229:WVQ393229 H458765:I458765 JD458765:JE458765 SZ458765:TA458765 ACV458765:ACW458765 AMR458765:AMS458765 AWN458765:AWO458765 BGJ458765:BGK458765 BQF458765:BQG458765 CAB458765:CAC458765 CJX458765:CJY458765 CTT458765:CTU458765 DDP458765:DDQ458765 DNL458765:DNM458765 DXH458765:DXI458765 EHD458765:EHE458765 EQZ458765:ERA458765 FAV458765:FAW458765 FKR458765:FKS458765 FUN458765:FUO458765 GEJ458765:GEK458765 GOF458765:GOG458765 GYB458765:GYC458765 HHX458765:HHY458765 HRT458765:HRU458765 IBP458765:IBQ458765 ILL458765:ILM458765 IVH458765:IVI458765 JFD458765:JFE458765 JOZ458765:JPA458765 JYV458765:JYW458765 KIR458765:KIS458765 KSN458765:KSO458765 LCJ458765:LCK458765 LMF458765:LMG458765 LWB458765:LWC458765 MFX458765:MFY458765 MPT458765:MPU458765 MZP458765:MZQ458765 NJL458765:NJM458765 NTH458765:NTI458765 ODD458765:ODE458765 OMZ458765:ONA458765 OWV458765:OWW458765 PGR458765:PGS458765 PQN458765:PQO458765 QAJ458765:QAK458765 QKF458765:QKG458765 QUB458765:QUC458765 RDX458765:RDY458765 RNT458765:RNU458765 RXP458765:RXQ458765 SHL458765:SHM458765 SRH458765:SRI458765 TBD458765:TBE458765 TKZ458765:TLA458765 TUV458765:TUW458765 UER458765:UES458765 UON458765:UOO458765 UYJ458765:UYK458765 VIF458765:VIG458765 VSB458765:VSC458765 WBX458765:WBY458765 WLT458765:WLU458765 WVP458765:WVQ458765 H524301:I524301 JD524301:JE524301 SZ524301:TA524301 ACV524301:ACW524301 AMR524301:AMS524301 AWN524301:AWO524301 BGJ524301:BGK524301 BQF524301:BQG524301 CAB524301:CAC524301 CJX524301:CJY524301 CTT524301:CTU524301 DDP524301:DDQ524301 DNL524301:DNM524301 DXH524301:DXI524301 EHD524301:EHE524301 EQZ524301:ERA524301 FAV524301:FAW524301 FKR524301:FKS524301 FUN524301:FUO524301 GEJ524301:GEK524301 GOF524301:GOG524301 GYB524301:GYC524301 HHX524301:HHY524301 HRT524301:HRU524301 IBP524301:IBQ524301 ILL524301:ILM524301 IVH524301:IVI524301 JFD524301:JFE524301 JOZ524301:JPA524301 JYV524301:JYW524301 KIR524301:KIS524301 KSN524301:KSO524301 LCJ524301:LCK524301 LMF524301:LMG524301 LWB524301:LWC524301 MFX524301:MFY524301 MPT524301:MPU524301 MZP524301:MZQ524301 NJL524301:NJM524301 NTH524301:NTI524301 ODD524301:ODE524301 OMZ524301:ONA524301 OWV524301:OWW524301 PGR524301:PGS524301 PQN524301:PQO524301 QAJ524301:QAK524301 QKF524301:QKG524301 QUB524301:QUC524301 RDX524301:RDY524301 RNT524301:RNU524301 RXP524301:RXQ524301 SHL524301:SHM524301 SRH524301:SRI524301 TBD524301:TBE524301 TKZ524301:TLA524301 TUV524301:TUW524301 UER524301:UES524301 UON524301:UOO524301 UYJ524301:UYK524301 VIF524301:VIG524301 VSB524301:VSC524301 WBX524301:WBY524301 WLT524301:WLU524301 WVP524301:WVQ524301 H589837:I589837 JD589837:JE589837 SZ589837:TA589837 ACV589837:ACW589837 AMR589837:AMS589837 AWN589837:AWO589837 BGJ589837:BGK589837 BQF589837:BQG589837 CAB589837:CAC589837 CJX589837:CJY589837 CTT589837:CTU589837 DDP589837:DDQ589837 DNL589837:DNM589837 DXH589837:DXI589837 EHD589837:EHE589837 EQZ589837:ERA589837 FAV589837:FAW589837 FKR589837:FKS589837 FUN589837:FUO589837 GEJ589837:GEK589837 GOF589837:GOG589837 GYB589837:GYC589837 HHX589837:HHY589837 HRT589837:HRU589837 IBP589837:IBQ589837 ILL589837:ILM589837 IVH589837:IVI589837 JFD589837:JFE589837 JOZ589837:JPA589837 JYV589837:JYW589837 KIR589837:KIS589837 KSN589837:KSO589837 LCJ589837:LCK589837 LMF589837:LMG589837 LWB589837:LWC589837 MFX589837:MFY589837 MPT589837:MPU589837 MZP589837:MZQ589837 NJL589837:NJM589837 NTH589837:NTI589837 ODD589837:ODE589837 OMZ589837:ONA589837 OWV589837:OWW589837 PGR589837:PGS589837 PQN589837:PQO589837 QAJ589837:QAK589837 QKF589837:QKG589837 QUB589837:QUC589837 RDX589837:RDY589837 RNT589837:RNU589837 RXP589837:RXQ589837 SHL589837:SHM589837 SRH589837:SRI589837 TBD589837:TBE589837 TKZ589837:TLA589837 TUV589837:TUW589837 UER589837:UES589837 UON589837:UOO589837 UYJ589837:UYK589837 VIF589837:VIG589837 VSB589837:VSC589837 WBX589837:WBY589837 WLT589837:WLU589837 WVP589837:WVQ589837 H655373:I655373 JD655373:JE655373 SZ655373:TA655373 ACV655373:ACW655373 AMR655373:AMS655373 AWN655373:AWO655373 BGJ655373:BGK655373 BQF655373:BQG655373 CAB655373:CAC655373 CJX655373:CJY655373 CTT655373:CTU655373 DDP655373:DDQ655373 DNL655373:DNM655373 DXH655373:DXI655373 EHD655373:EHE655373 EQZ655373:ERA655373 FAV655373:FAW655373 FKR655373:FKS655373 FUN655373:FUO655373 GEJ655373:GEK655373 GOF655373:GOG655373 GYB655373:GYC655373 HHX655373:HHY655373 HRT655373:HRU655373 IBP655373:IBQ655373 ILL655373:ILM655373 IVH655373:IVI655373 JFD655373:JFE655373 JOZ655373:JPA655373 JYV655373:JYW655373 KIR655373:KIS655373 KSN655373:KSO655373 LCJ655373:LCK655373 LMF655373:LMG655373 LWB655373:LWC655373 MFX655373:MFY655373 MPT655373:MPU655373 MZP655373:MZQ655373 NJL655373:NJM655373 NTH655373:NTI655373 ODD655373:ODE655373 OMZ655373:ONA655373 OWV655373:OWW655373 PGR655373:PGS655373 PQN655373:PQO655373 QAJ655373:QAK655373 QKF655373:QKG655373 QUB655373:QUC655373 RDX655373:RDY655373 RNT655373:RNU655373 RXP655373:RXQ655373 SHL655373:SHM655373 SRH655373:SRI655373 TBD655373:TBE655373 TKZ655373:TLA655373 TUV655373:TUW655373 UER655373:UES655373 UON655373:UOO655373 UYJ655373:UYK655373 VIF655373:VIG655373 VSB655373:VSC655373 WBX655373:WBY655373 WLT655373:WLU655373 WVP655373:WVQ655373 H720909:I720909 JD720909:JE720909 SZ720909:TA720909 ACV720909:ACW720909 AMR720909:AMS720909 AWN720909:AWO720909 BGJ720909:BGK720909 BQF720909:BQG720909 CAB720909:CAC720909 CJX720909:CJY720909 CTT720909:CTU720909 DDP720909:DDQ720909 DNL720909:DNM720909 DXH720909:DXI720909 EHD720909:EHE720909 EQZ720909:ERA720909 FAV720909:FAW720909 FKR720909:FKS720909 FUN720909:FUO720909 GEJ720909:GEK720909 GOF720909:GOG720909 GYB720909:GYC720909 HHX720909:HHY720909 HRT720909:HRU720909 IBP720909:IBQ720909 ILL720909:ILM720909 IVH720909:IVI720909 JFD720909:JFE720909 JOZ720909:JPA720909 JYV720909:JYW720909 KIR720909:KIS720909 KSN720909:KSO720909 LCJ720909:LCK720909 LMF720909:LMG720909 LWB720909:LWC720909 MFX720909:MFY720909 MPT720909:MPU720909 MZP720909:MZQ720909 NJL720909:NJM720909 NTH720909:NTI720909 ODD720909:ODE720909 OMZ720909:ONA720909 OWV720909:OWW720909 PGR720909:PGS720909 PQN720909:PQO720909 QAJ720909:QAK720909 QKF720909:QKG720909 QUB720909:QUC720909 RDX720909:RDY720909 RNT720909:RNU720909 RXP720909:RXQ720909 SHL720909:SHM720909 SRH720909:SRI720909 TBD720909:TBE720909 TKZ720909:TLA720909 TUV720909:TUW720909 UER720909:UES720909 UON720909:UOO720909 UYJ720909:UYK720909 VIF720909:VIG720909 VSB720909:VSC720909 WBX720909:WBY720909 WLT720909:WLU720909 WVP720909:WVQ720909 H786445:I786445 JD786445:JE786445 SZ786445:TA786445 ACV786445:ACW786445 AMR786445:AMS786445 AWN786445:AWO786445 BGJ786445:BGK786445 BQF786445:BQG786445 CAB786445:CAC786445 CJX786445:CJY786445 CTT786445:CTU786445 DDP786445:DDQ786445 DNL786445:DNM786445 DXH786445:DXI786445 EHD786445:EHE786445 EQZ786445:ERA786445 FAV786445:FAW786445 FKR786445:FKS786445 FUN786445:FUO786445 GEJ786445:GEK786445 GOF786445:GOG786445 GYB786445:GYC786445 HHX786445:HHY786445 HRT786445:HRU786445 IBP786445:IBQ786445 ILL786445:ILM786445 IVH786445:IVI786445 JFD786445:JFE786445 JOZ786445:JPA786445 JYV786445:JYW786445 KIR786445:KIS786445 KSN786445:KSO786445 LCJ786445:LCK786445 LMF786445:LMG786445 LWB786445:LWC786445 MFX786445:MFY786445 MPT786445:MPU786445 MZP786445:MZQ786445 NJL786445:NJM786445 NTH786445:NTI786445 ODD786445:ODE786445 OMZ786445:ONA786445 OWV786445:OWW786445 PGR786445:PGS786445 PQN786445:PQO786445 QAJ786445:QAK786445 QKF786445:QKG786445 QUB786445:QUC786445 RDX786445:RDY786445 RNT786445:RNU786445 RXP786445:RXQ786445 SHL786445:SHM786445 SRH786445:SRI786445 TBD786445:TBE786445 TKZ786445:TLA786445 TUV786445:TUW786445 UER786445:UES786445 UON786445:UOO786445 UYJ786445:UYK786445 VIF786445:VIG786445 VSB786445:VSC786445 WBX786445:WBY786445 WLT786445:WLU786445 WVP786445:WVQ786445 H851981:I851981 JD851981:JE851981 SZ851981:TA851981 ACV851981:ACW851981 AMR851981:AMS851981 AWN851981:AWO851981 BGJ851981:BGK851981 BQF851981:BQG851981 CAB851981:CAC851981 CJX851981:CJY851981 CTT851981:CTU851981 DDP851981:DDQ851981 DNL851981:DNM851981 DXH851981:DXI851981 EHD851981:EHE851981 EQZ851981:ERA851981 FAV851981:FAW851981 FKR851981:FKS851981 FUN851981:FUO851981 GEJ851981:GEK851981 GOF851981:GOG851981 GYB851981:GYC851981 HHX851981:HHY851981 HRT851981:HRU851981 IBP851981:IBQ851981 ILL851981:ILM851981 IVH851981:IVI851981 JFD851981:JFE851981 JOZ851981:JPA851981 JYV851981:JYW851981 KIR851981:KIS851981 KSN851981:KSO851981 LCJ851981:LCK851981 LMF851981:LMG851981 LWB851981:LWC851981 MFX851981:MFY851981 MPT851981:MPU851981 MZP851981:MZQ851981 NJL851981:NJM851981 NTH851981:NTI851981 ODD851981:ODE851981 OMZ851981:ONA851981 OWV851981:OWW851981 PGR851981:PGS851981 PQN851981:PQO851981 QAJ851981:QAK851981 QKF851981:QKG851981 QUB851981:QUC851981 RDX851981:RDY851981 RNT851981:RNU851981 RXP851981:RXQ851981 SHL851981:SHM851981 SRH851981:SRI851981 TBD851981:TBE851981 TKZ851981:TLA851981 TUV851981:TUW851981 UER851981:UES851981 UON851981:UOO851981 UYJ851981:UYK851981 VIF851981:VIG851981 VSB851981:VSC851981 WBX851981:WBY851981 WLT851981:WLU851981 WVP851981:WVQ851981 H917517:I917517 JD917517:JE917517 SZ917517:TA917517 ACV917517:ACW917517 AMR917517:AMS917517 AWN917517:AWO917517 BGJ917517:BGK917517 BQF917517:BQG917517 CAB917517:CAC917517 CJX917517:CJY917517 CTT917517:CTU917517 DDP917517:DDQ917517 DNL917517:DNM917517 DXH917517:DXI917517 EHD917517:EHE917517 EQZ917517:ERA917517 FAV917517:FAW917517 FKR917517:FKS917517 FUN917517:FUO917517 GEJ917517:GEK917517 GOF917517:GOG917517 GYB917517:GYC917517 HHX917517:HHY917517 HRT917517:HRU917517 IBP917517:IBQ917517 ILL917517:ILM917517 IVH917517:IVI917517 JFD917517:JFE917517 JOZ917517:JPA917517 JYV917517:JYW917517 KIR917517:KIS917517 KSN917517:KSO917517 LCJ917517:LCK917517 LMF917517:LMG917517 LWB917517:LWC917517 MFX917517:MFY917517 MPT917517:MPU917517 MZP917517:MZQ917517 NJL917517:NJM917517 NTH917517:NTI917517 ODD917517:ODE917517 OMZ917517:ONA917517 OWV917517:OWW917517 PGR917517:PGS917517 PQN917517:PQO917517 QAJ917517:QAK917517 QKF917517:QKG917517 QUB917517:QUC917517 RDX917517:RDY917517 RNT917517:RNU917517 RXP917517:RXQ917517 SHL917517:SHM917517 SRH917517:SRI917517 TBD917517:TBE917517 TKZ917517:TLA917517 TUV917517:TUW917517 UER917517:UES917517 UON917517:UOO917517 UYJ917517:UYK917517 VIF917517:VIG917517 VSB917517:VSC917517 WBX917517:WBY917517 WLT917517:WLU917517 WVP917517:WVQ917517 H983053:I983053 JD983053:JE983053 SZ983053:TA983053 ACV983053:ACW983053 AMR983053:AMS983053 AWN983053:AWO983053 BGJ983053:BGK983053 BQF983053:BQG983053 CAB983053:CAC983053 CJX983053:CJY983053 CTT983053:CTU983053 DDP983053:DDQ983053 DNL983053:DNM983053 DXH983053:DXI983053 EHD983053:EHE983053 EQZ983053:ERA983053 FAV983053:FAW983053 FKR983053:FKS983053 FUN983053:FUO983053 GEJ983053:GEK983053 GOF983053:GOG983053 GYB983053:GYC983053 HHX983053:HHY983053 HRT983053:HRU983053 IBP983053:IBQ983053 ILL983053:ILM983053 IVH983053:IVI983053 JFD983053:JFE983053 JOZ983053:JPA983053 JYV983053:JYW983053 KIR983053:KIS983053 KSN983053:KSO983053 LCJ983053:LCK983053 LMF983053:LMG983053 LWB983053:LWC983053 MFX983053:MFY983053 MPT983053:MPU983053 MZP983053:MZQ983053 NJL983053:NJM983053 NTH983053:NTI983053 ODD983053:ODE983053 OMZ983053:ONA983053 OWV983053:OWW983053 PGR983053:PGS983053 PQN983053:PQO983053 QAJ983053:QAK983053 QKF983053:QKG983053 QUB983053:QUC983053 RDX983053:RDY983053 RNT983053:RNU983053 RXP983053:RXQ983053 SHL983053:SHM983053 SRH983053:SRI983053 TBD983053:TBE983053 TKZ983053:TLA983053 TUV983053:TUW983053 UER983053:UES983053 UON983053:UOO983053 UYJ983053:UYK983053 VIF983053:VIG983053 VSB983053:VSC983053 WBX983053:WBY983053 WLT983053:WLU983053 WVP983053:WVQ983053">
      <formula1>0</formula1>
    </dataValidation>
    <dataValidation type="decimal" allowBlank="1" showInputMessage="1" showErrorMessage="1" errorTitle="Erro de valores" error="Digite um valor entre 0% e 100%" sqref="E17:E22 JA17:JA22 SW17:SW22 ACS17:ACS22 AMO17:AMO22 AWK17:AWK22 BGG17:BGG22 BQC17:BQC22 BZY17:BZY22 CJU17:CJU22 CTQ17:CTQ22 DDM17:DDM22 DNI17:DNI22 DXE17:DXE22 EHA17:EHA22 EQW17:EQW22 FAS17:FAS22 FKO17:FKO22 FUK17:FUK22 GEG17:GEG22 GOC17:GOC22 GXY17:GXY22 HHU17:HHU22 HRQ17:HRQ22 IBM17:IBM22 ILI17:ILI22 IVE17:IVE22 JFA17:JFA22 JOW17:JOW22 JYS17:JYS22 KIO17:KIO22 KSK17:KSK22 LCG17:LCG22 LMC17:LMC22 LVY17:LVY22 MFU17:MFU22 MPQ17:MPQ22 MZM17:MZM22 NJI17:NJI22 NTE17:NTE22 ODA17:ODA22 OMW17:OMW22 OWS17:OWS22 PGO17:PGO22 PQK17:PQK22 QAG17:QAG22 QKC17:QKC22 QTY17:QTY22 RDU17:RDU22 RNQ17:RNQ22 RXM17:RXM22 SHI17:SHI22 SRE17:SRE22 TBA17:TBA22 TKW17:TKW22 TUS17:TUS22 UEO17:UEO22 UOK17:UOK22 UYG17:UYG22 VIC17:VIC22 VRY17:VRY22 WBU17:WBU22 WLQ17:WLQ22 WVM17:WVM22 E65553:E65558 JA65553:JA65558 SW65553:SW65558 ACS65553:ACS65558 AMO65553:AMO65558 AWK65553:AWK65558 BGG65553:BGG65558 BQC65553:BQC65558 BZY65553:BZY65558 CJU65553:CJU65558 CTQ65553:CTQ65558 DDM65553:DDM65558 DNI65553:DNI65558 DXE65553:DXE65558 EHA65553:EHA65558 EQW65553:EQW65558 FAS65553:FAS65558 FKO65553:FKO65558 FUK65553:FUK65558 GEG65553:GEG65558 GOC65553:GOC65558 GXY65553:GXY65558 HHU65553:HHU65558 HRQ65553:HRQ65558 IBM65553:IBM65558 ILI65553:ILI65558 IVE65553:IVE65558 JFA65553:JFA65558 JOW65553:JOW65558 JYS65553:JYS65558 KIO65553:KIO65558 KSK65553:KSK65558 LCG65553:LCG65558 LMC65553:LMC65558 LVY65553:LVY65558 MFU65553:MFU65558 MPQ65553:MPQ65558 MZM65553:MZM65558 NJI65553:NJI65558 NTE65553:NTE65558 ODA65553:ODA65558 OMW65553:OMW65558 OWS65553:OWS65558 PGO65553:PGO65558 PQK65553:PQK65558 QAG65553:QAG65558 QKC65553:QKC65558 QTY65553:QTY65558 RDU65553:RDU65558 RNQ65553:RNQ65558 RXM65553:RXM65558 SHI65553:SHI65558 SRE65553:SRE65558 TBA65553:TBA65558 TKW65553:TKW65558 TUS65553:TUS65558 UEO65553:UEO65558 UOK65553:UOK65558 UYG65553:UYG65558 VIC65553:VIC65558 VRY65553:VRY65558 WBU65553:WBU65558 WLQ65553:WLQ65558 WVM65553:WVM65558 E131089:E131094 JA131089:JA131094 SW131089:SW131094 ACS131089:ACS131094 AMO131089:AMO131094 AWK131089:AWK131094 BGG131089:BGG131094 BQC131089:BQC131094 BZY131089:BZY131094 CJU131089:CJU131094 CTQ131089:CTQ131094 DDM131089:DDM131094 DNI131089:DNI131094 DXE131089:DXE131094 EHA131089:EHA131094 EQW131089:EQW131094 FAS131089:FAS131094 FKO131089:FKO131094 FUK131089:FUK131094 GEG131089:GEG131094 GOC131089:GOC131094 GXY131089:GXY131094 HHU131089:HHU131094 HRQ131089:HRQ131094 IBM131089:IBM131094 ILI131089:ILI131094 IVE131089:IVE131094 JFA131089:JFA131094 JOW131089:JOW131094 JYS131089:JYS131094 KIO131089:KIO131094 KSK131089:KSK131094 LCG131089:LCG131094 LMC131089:LMC131094 LVY131089:LVY131094 MFU131089:MFU131094 MPQ131089:MPQ131094 MZM131089:MZM131094 NJI131089:NJI131094 NTE131089:NTE131094 ODA131089:ODA131094 OMW131089:OMW131094 OWS131089:OWS131094 PGO131089:PGO131094 PQK131089:PQK131094 QAG131089:QAG131094 QKC131089:QKC131094 QTY131089:QTY131094 RDU131089:RDU131094 RNQ131089:RNQ131094 RXM131089:RXM131094 SHI131089:SHI131094 SRE131089:SRE131094 TBA131089:TBA131094 TKW131089:TKW131094 TUS131089:TUS131094 UEO131089:UEO131094 UOK131089:UOK131094 UYG131089:UYG131094 VIC131089:VIC131094 VRY131089:VRY131094 WBU131089:WBU131094 WLQ131089:WLQ131094 WVM131089:WVM131094 E196625:E196630 JA196625:JA196630 SW196625:SW196630 ACS196625:ACS196630 AMO196625:AMO196630 AWK196625:AWK196630 BGG196625:BGG196630 BQC196625:BQC196630 BZY196625:BZY196630 CJU196625:CJU196630 CTQ196625:CTQ196630 DDM196625:DDM196630 DNI196625:DNI196630 DXE196625:DXE196630 EHA196625:EHA196630 EQW196625:EQW196630 FAS196625:FAS196630 FKO196625:FKO196630 FUK196625:FUK196630 GEG196625:GEG196630 GOC196625:GOC196630 GXY196625:GXY196630 HHU196625:HHU196630 HRQ196625:HRQ196630 IBM196625:IBM196630 ILI196625:ILI196630 IVE196625:IVE196630 JFA196625:JFA196630 JOW196625:JOW196630 JYS196625:JYS196630 KIO196625:KIO196630 KSK196625:KSK196630 LCG196625:LCG196630 LMC196625:LMC196630 LVY196625:LVY196630 MFU196625:MFU196630 MPQ196625:MPQ196630 MZM196625:MZM196630 NJI196625:NJI196630 NTE196625:NTE196630 ODA196625:ODA196630 OMW196625:OMW196630 OWS196625:OWS196630 PGO196625:PGO196630 PQK196625:PQK196630 QAG196625:QAG196630 QKC196625:QKC196630 QTY196625:QTY196630 RDU196625:RDU196630 RNQ196625:RNQ196630 RXM196625:RXM196630 SHI196625:SHI196630 SRE196625:SRE196630 TBA196625:TBA196630 TKW196625:TKW196630 TUS196625:TUS196630 UEO196625:UEO196630 UOK196625:UOK196630 UYG196625:UYG196630 VIC196625:VIC196630 VRY196625:VRY196630 WBU196625:WBU196630 WLQ196625:WLQ196630 WVM196625:WVM196630 E262161:E262166 JA262161:JA262166 SW262161:SW262166 ACS262161:ACS262166 AMO262161:AMO262166 AWK262161:AWK262166 BGG262161:BGG262166 BQC262161:BQC262166 BZY262161:BZY262166 CJU262161:CJU262166 CTQ262161:CTQ262166 DDM262161:DDM262166 DNI262161:DNI262166 DXE262161:DXE262166 EHA262161:EHA262166 EQW262161:EQW262166 FAS262161:FAS262166 FKO262161:FKO262166 FUK262161:FUK262166 GEG262161:GEG262166 GOC262161:GOC262166 GXY262161:GXY262166 HHU262161:HHU262166 HRQ262161:HRQ262166 IBM262161:IBM262166 ILI262161:ILI262166 IVE262161:IVE262166 JFA262161:JFA262166 JOW262161:JOW262166 JYS262161:JYS262166 KIO262161:KIO262166 KSK262161:KSK262166 LCG262161:LCG262166 LMC262161:LMC262166 LVY262161:LVY262166 MFU262161:MFU262166 MPQ262161:MPQ262166 MZM262161:MZM262166 NJI262161:NJI262166 NTE262161:NTE262166 ODA262161:ODA262166 OMW262161:OMW262166 OWS262161:OWS262166 PGO262161:PGO262166 PQK262161:PQK262166 QAG262161:QAG262166 QKC262161:QKC262166 QTY262161:QTY262166 RDU262161:RDU262166 RNQ262161:RNQ262166 RXM262161:RXM262166 SHI262161:SHI262166 SRE262161:SRE262166 TBA262161:TBA262166 TKW262161:TKW262166 TUS262161:TUS262166 UEO262161:UEO262166 UOK262161:UOK262166 UYG262161:UYG262166 VIC262161:VIC262166 VRY262161:VRY262166 WBU262161:WBU262166 WLQ262161:WLQ262166 WVM262161:WVM262166 E327697:E327702 JA327697:JA327702 SW327697:SW327702 ACS327697:ACS327702 AMO327697:AMO327702 AWK327697:AWK327702 BGG327697:BGG327702 BQC327697:BQC327702 BZY327697:BZY327702 CJU327697:CJU327702 CTQ327697:CTQ327702 DDM327697:DDM327702 DNI327697:DNI327702 DXE327697:DXE327702 EHA327697:EHA327702 EQW327697:EQW327702 FAS327697:FAS327702 FKO327697:FKO327702 FUK327697:FUK327702 GEG327697:GEG327702 GOC327697:GOC327702 GXY327697:GXY327702 HHU327697:HHU327702 HRQ327697:HRQ327702 IBM327697:IBM327702 ILI327697:ILI327702 IVE327697:IVE327702 JFA327697:JFA327702 JOW327697:JOW327702 JYS327697:JYS327702 KIO327697:KIO327702 KSK327697:KSK327702 LCG327697:LCG327702 LMC327697:LMC327702 LVY327697:LVY327702 MFU327697:MFU327702 MPQ327697:MPQ327702 MZM327697:MZM327702 NJI327697:NJI327702 NTE327697:NTE327702 ODA327697:ODA327702 OMW327697:OMW327702 OWS327697:OWS327702 PGO327697:PGO327702 PQK327697:PQK327702 QAG327697:QAG327702 QKC327697:QKC327702 QTY327697:QTY327702 RDU327697:RDU327702 RNQ327697:RNQ327702 RXM327697:RXM327702 SHI327697:SHI327702 SRE327697:SRE327702 TBA327697:TBA327702 TKW327697:TKW327702 TUS327697:TUS327702 UEO327697:UEO327702 UOK327697:UOK327702 UYG327697:UYG327702 VIC327697:VIC327702 VRY327697:VRY327702 WBU327697:WBU327702 WLQ327697:WLQ327702 WVM327697:WVM327702 E393233:E393238 JA393233:JA393238 SW393233:SW393238 ACS393233:ACS393238 AMO393233:AMO393238 AWK393233:AWK393238 BGG393233:BGG393238 BQC393233:BQC393238 BZY393233:BZY393238 CJU393233:CJU393238 CTQ393233:CTQ393238 DDM393233:DDM393238 DNI393233:DNI393238 DXE393233:DXE393238 EHA393233:EHA393238 EQW393233:EQW393238 FAS393233:FAS393238 FKO393233:FKO393238 FUK393233:FUK393238 GEG393233:GEG393238 GOC393233:GOC393238 GXY393233:GXY393238 HHU393233:HHU393238 HRQ393233:HRQ393238 IBM393233:IBM393238 ILI393233:ILI393238 IVE393233:IVE393238 JFA393233:JFA393238 JOW393233:JOW393238 JYS393233:JYS393238 KIO393233:KIO393238 KSK393233:KSK393238 LCG393233:LCG393238 LMC393233:LMC393238 LVY393233:LVY393238 MFU393233:MFU393238 MPQ393233:MPQ393238 MZM393233:MZM393238 NJI393233:NJI393238 NTE393233:NTE393238 ODA393233:ODA393238 OMW393233:OMW393238 OWS393233:OWS393238 PGO393233:PGO393238 PQK393233:PQK393238 QAG393233:QAG393238 QKC393233:QKC393238 QTY393233:QTY393238 RDU393233:RDU393238 RNQ393233:RNQ393238 RXM393233:RXM393238 SHI393233:SHI393238 SRE393233:SRE393238 TBA393233:TBA393238 TKW393233:TKW393238 TUS393233:TUS393238 UEO393233:UEO393238 UOK393233:UOK393238 UYG393233:UYG393238 VIC393233:VIC393238 VRY393233:VRY393238 WBU393233:WBU393238 WLQ393233:WLQ393238 WVM393233:WVM393238 E458769:E458774 JA458769:JA458774 SW458769:SW458774 ACS458769:ACS458774 AMO458769:AMO458774 AWK458769:AWK458774 BGG458769:BGG458774 BQC458769:BQC458774 BZY458769:BZY458774 CJU458769:CJU458774 CTQ458769:CTQ458774 DDM458769:DDM458774 DNI458769:DNI458774 DXE458769:DXE458774 EHA458769:EHA458774 EQW458769:EQW458774 FAS458769:FAS458774 FKO458769:FKO458774 FUK458769:FUK458774 GEG458769:GEG458774 GOC458769:GOC458774 GXY458769:GXY458774 HHU458769:HHU458774 HRQ458769:HRQ458774 IBM458769:IBM458774 ILI458769:ILI458774 IVE458769:IVE458774 JFA458769:JFA458774 JOW458769:JOW458774 JYS458769:JYS458774 KIO458769:KIO458774 KSK458769:KSK458774 LCG458769:LCG458774 LMC458769:LMC458774 LVY458769:LVY458774 MFU458769:MFU458774 MPQ458769:MPQ458774 MZM458769:MZM458774 NJI458769:NJI458774 NTE458769:NTE458774 ODA458769:ODA458774 OMW458769:OMW458774 OWS458769:OWS458774 PGO458769:PGO458774 PQK458769:PQK458774 QAG458769:QAG458774 QKC458769:QKC458774 QTY458769:QTY458774 RDU458769:RDU458774 RNQ458769:RNQ458774 RXM458769:RXM458774 SHI458769:SHI458774 SRE458769:SRE458774 TBA458769:TBA458774 TKW458769:TKW458774 TUS458769:TUS458774 UEO458769:UEO458774 UOK458769:UOK458774 UYG458769:UYG458774 VIC458769:VIC458774 VRY458769:VRY458774 WBU458769:WBU458774 WLQ458769:WLQ458774 WVM458769:WVM458774 E524305:E524310 JA524305:JA524310 SW524305:SW524310 ACS524305:ACS524310 AMO524305:AMO524310 AWK524305:AWK524310 BGG524305:BGG524310 BQC524305:BQC524310 BZY524305:BZY524310 CJU524305:CJU524310 CTQ524305:CTQ524310 DDM524305:DDM524310 DNI524305:DNI524310 DXE524305:DXE524310 EHA524305:EHA524310 EQW524305:EQW524310 FAS524305:FAS524310 FKO524305:FKO524310 FUK524305:FUK524310 GEG524305:GEG524310 GOC524305:GOC524310 GXY524305:GXY524310 HHU524305:HHU524310 HRQ524305:HRQ524310 IBM524305:IBM524310 ILI524305:ILI524310 IVE524305:IVE524310 JFA524305:JFA524310 JOW524305:JOW524310 JYS524305:JYS524310 KIO524305:KIO524310 KSK524305:KSK524310 LCG524305:LCG524310 LMC524305:LMC524310 LVY524305:LVY524310 MFU524305:MFU524310 MPQ524305:MPQ524310 MZM524305:MZM524310 NJI524305:NJI524310 NTE524305:NTE524310 ODA524305:ODA524310 OMW524305:OMW524310 OWS524305:OWS524310 PGO524305:PGO524310 PQK524305:PQK524310 QAG524305:QAG524310 QKC524305:QKC524310 QTY524305:QTY524310 RDU524305:RDU524310 RNQ524305:RNQ524310 RXM524305:RXM524310 SHI524305:SHI524310 SRE524305:SRE524310 TBA524305:TBA524310 TKW524305:TKW524310 TUS524305:TUS524310 UEO524305:UEO524310 UOK524305:UOK524310 UYG524305:UYG524310 VIC524305:VIC524310 VRY524305:VRY524310 WBU524305:WBU524310 WLQ524305:WLQ524310 WVM524305:WVM524310 E589841:E589846 JA589841:JA589846 SW589841:SW589846 ACS589841:ACS589846 AMO589841:AMO589846 AWK589841:AWK589846 BGG589841:BGG589846 BQC589841:BQC589846 BZY589841:BZY589846 CJU589841:CJU589846 CTQ589841:CTQ589846 DDM589841:DDM589846 DNI589841:DNI589846 DXE589841:DXE589846 EHA589841:EHA589846 EQW589841:EQW589846 FAS589841:FAS589846 FKO589841:FKO589846 FUK589841:FUK589846 GEG589841:GEG589846 GOC589841:GOC589846 GXY589841:GXY589846 HHU589841:HHU589846 HRQ589841:HRQ589846 IBM589841:IBM589846 ILI589841:ILI589846 IVE589841:IVE589846 JFA589841:JFA589846 JOW589841:JOW589846 JYS589841:JYS589846 KIO589841:KIO589846 KSK589841:KSK589846 LCG589841:LCG589846 LMC589841:LMC589846 LVY589841:LVY589846 MFU589841:MFU589846 MPQ589841:MPQ589846 MZM589841:MZM589846 NJI589841:NJI589846 NTE589841:NTE589846 ODA589841:ODA589846 OMW589841:OMW589846 OWS589841:OWS589846 PGO589841:PGO589846 PQK589841:PQK589846 QAG589841:QAG589846 QKC589841:QKC589846 QTY589841:QTY589846 RDU589841:RDU589846 RNQ589841:RNQ589846 RXM589841:RXM589846 SHI589841:SHI589846 SRE589841:SRE589846 TBA589841:TBA589846 TKW589841:TKW589846 TUS589841:TUS589846 UEO589841:UEO589846 UOK589841:UOK589846 UYG589841:UYG589846 VIC589841:VIC589846 VRY589841:VRY589846 WBU589841:WBU589846 WLQ589841:WLQ589846 WVM589841:WVM589846 E655377:E655382 JA655377:JA655382 SW655377:SW655382 ACS655377:ACS655382 AMO655377:AMO655382 AWK655377:AWK655382 BGG655377:BGG655382 BQC655377:BQC655382 BZY655377:BZY655382 CJU655377:CJU655382 CTQ655377:CTQ655382 DDM655377:DDM655382 DNI655377:DNI655382 DXE655377:DXE655382 EHA655377:EHA655382 EQW655377:EQW655382 FAS655377:FAS655382 FKO655377:FKO655382 FUK655377:FUK655382 GEG655377:GEG655382 GOC655377:GOC655382 GXY655377:GXY655382 HHU655377:HHU655382 HRQ655377:HRQ655382 IBM655377:IBM655382 ILI655377:ILI655382 IVE655377:IVE655382 JFA655377:JFA655382 JOW655377:JOW655382 JYS655377:JYS655382 KIO655377:KIO655382 KSK655377:KSK655382 LCG655377:LCG655382 LMC655377:LMC655382 LVY655377:LVY655382 MFU655377:MFU655382 MPQ655377:MPQ655382 MZM655377:MZM655382 NJI655377:NJI655382 NTE655377:NTE655382 ODA655377:ODA655382 OMW655377:OMW655382 OWS655377:OWS655382 PGO655377:PGO655382 PQK655377:PQK655382 QAG655377:QAG655382 QKC655377:QKC655382 QTY655377:QTY655382 RDU655377:RDU655382 RNQ655377:RNQ655382 RXM655377:RXM655382 SHI655377:SHI655382 SRE655377:SRE655382 TBA655377:TBA655382 TKW655377:TKW655382 TUS655377:TUS655382 UEO655377:UEO655382 UOK655377:UOK655382 UYG655377:UYG655382 VIC655377:VIC655382 VRY655377:VRY655382 WBU655377:WBU655382 WLQ655377:WLQ655382 WVM655377:WVM655382 E720913:E720918 JA720913:JA720918 SW720913:SW720918 ACS720913:ACS720918 AMO720913:AMO720918 AWK720913:AWK720918 BGG720913:BGG720918 BQC720913:BQC720918 BZY720913:BZY720918 CJU720913:CJU720918 CTQ720913:CTQ720918 DDM720913:DDM720918 DNI720913:DNI720918 DXE720913:DXE720918 EHA720913:EHA720918 EQW720913:EQW720918 FAS720913:FAS720918 FKO720913:FKO720918 FUK720913:FUK720918 GEG720913:GEG720918 GOC720913:GOC720918 GXY720913:GXY720918 HHU720913:HHU720918 HRQ720913:HRQ720918 IBM720913:IBM720918 ILI720913:ILI720918 IVE720913:IVE720918 JFA720913:JFA720918 JOW720913:JOW720918 JYS720913:JYS720918 KIO720913:KIO720918 KSK720913:KSK720918 LCG720913:LCG720918 LMC720913:LMC720918 LVY720913:LVY720918 MFU720913:MFU720918 MPQ720913:MPQ720918 MZM720913:MZM720918 NJI720913:NJI720918 NTE720913:NTE720918 ODA720913:ODA720918 OMW720913:OMW720918 OWS720913:OWS720918 PGO720913:PGO720918 PQK720913:PQK720918 QAG720913:QAG720918 QKC720913:QKC720918 QTY720913:QTY720918 RDU720913:RDU720918 RNQ720913:RNQ720918 RXM720913:RXM720918 SHI720913:SHI720918 SRE720913:SRE720918 TBA720913:TBA720918 TKW720913:TKW720918 TUS720913:TUS720918 UEO720913:UEO720918 UOK720913:UOK720918 UYG720913:UYG720918 VIC720913:VIC720918 VRY720913:VRY720918 WBU720913:WBU720918 WLQ720913:WLQ720918 WVM720913:WVM720918 E786449:E786454 JA786449:JA786454 SW786449:SW786454 ACS786449:ACS786454 AMO786449:AMO786454 AWK786449:AWK786454 BGG786449:BGG786454 BQC786449:BQC786454 BZY786449:BZY786454 CJU786449:CJU786454 CTQ786449:CTQ786454 DDM786449:DDM786454 DNI786449:DNI786454 DXE786449:DXE786454 EHA786449:EHA786454 EQW786449:EQW786454 FAS786449:FAS786454 FKO786449:FKO786454 FUK786449:FUK786454 GEG786449:GEG786454 GOC786449:GOC786454 GXY786449:GXY786454 HHU786449:HHU786454 HRQ786449:HRQ786454 IBM786449:IBM786454 ILI786449:ILI786454 IVE786449:IVE786454 JFA786449:JFA786454 JOW786449:JOW786454 JYS786449:JYS786454 KIO786449:KIO786454 KSK786449:KSK786454 LCG786449:LCG786454 LMC786449:LMC786454 LVY786449:LVY786454 MFU786449:MFU786454 MPQ786449:MPQ786454 MZM786449:MZM786454 NJI786449:NJI786454 NTE786449:NTE786454 ODA786449:ODA786454 OMW786449:OMW786454 OWS786449:OWS786454 PGO786449:PGO786454 PQK786449:PQK786454 QAG786449:QAG786454 QKC786449:QKC786454 QTY786449:QTY786454 RDU786449:RDU786454 RNQ786449:RNQ786454 RXM786449:RXM786454 SHI786449:SHI786454 SRE786449:SRE786454 TBA786449:TBA786454 TKW786449:TKW786454 TUS786449:TUS786454 UEO786449:UEO786454 UOK786449:UOK786454 UYG786449:UYG786454 VIC786449:VIC786454 VRY786449:VRY786454 WBU786449:WBU786454 WLQ786449:WLQ786454 WVM786449:WVM786454 E851985:E851990 JA851985:JA851990 SW851985:SW851990 ACS851985:ACS851990 AMO851985:AMO851990 AWK851985:AWK851990 BGG851985:BGG851990 BQC851985:BQC851990 BZY851985:BZY851990 CJU851985:CJU851990 CTQ851985:CTQ851990 DDM851985:DDM851990 DNI851985:DNI851990 DXE851985:DXE851990 EHA851985:EHA851990 EQW851985:EQW851990 FAS851985:FAS851990 FKO851985:FKO851990 FUK851985:FUK851990 GEG851985:GEG851990 GOC851985:GOC851990 GXY851985:GXY851990 HHU851985:HHU851990 HRQ851985:HRQ851990 IBM851985:IBM851990 ILI851985:ILI851990 IVE851985:IVE851990 JFA851985:JFA851990 JOW851985:JOW851990 JYS851985:JYS851990 KIO851985:KIO851990 KSK851985:KSK851990 LCG851985:LCG851990 LMC851985:LMC851990 LVY851985:LVY851990 MFU851985:MFU851990 MPQ851985:MPQ851990 MZM851985:MZM851990 NJI851985:NJI851990 NTE851985:NTE851990 ODA851985:ODA851990 OMW851985:OMW851990 OWS851985:OWS851990 PGO851985:PGO851990 PQK851985:PQK851990 QAG851985:QAG851990 QKC851985:QKC851990 QTY851985:QTY851990 RDU851985:RDU851990 RNQ851985:RNQ851990 RXM851985:RXM851990 SHI851985:SHI851990 SRE851985:SRE851990 TBA851985:TBA851990 TKW851985:TKW851990 TUS851985:TUS851990 UEO851985:UEO851990 UOK851985:UOK851990 UYG851985:UYG851990 VIC851985:VIC851990 VRY851985:VRY851990 WBU851985:WBU851990 WLQ851985:WLQ851990 WVM851985:WVM851990 E917521:E917526 JA917521:JA917526 SW917521:SW917526 ACS917521:ACS917526 AMO917521:AMO917526 AWK917521:AWK917526 BGG917521:BGG917526 BQC917521:BQC917526 BZY917521:BZY917526 CJU917521:CJU917526 CTQ917521:CTQ917526 DDM917521:DDM917526 DNI917521:DNI917526 DXE917521:DXE917526 EHA917521:EHA917526 EQW917521:EQW917526 FAS917521:FAS917526 FKO917521:FKO917526 FUK917521:FUK917526 GEG917521:GEG917526 GOC917521:GOC917526 GXY917521:GXY917526 HHU917521:HHU917526 HRQ917521:HRQ917526 IBM917521:IBM917526 ILI917521:ILI917526 IVE917521:IVE917526 JFA917521:JFA917526 JOW917521:JOW917526 JYS917521:JYS917526 KIO917521:KIO917526 KSK917521:KSK917526 LCG917521:LCG917526 LMC917521:LMC917526 LVY917521:LVY917526 MFU917521:MFU917526 MPQ917521:MPQ917526 MZM917521:MZM917526 NJI917521:NJI917526 NTE917521:NTE917526 ODA917521:ODA917526 OMW917521:OMW917526 OWS917521:OWS917526 PGO917521:PGO917526 PQK917521:PQK917526 QAG917521:QAG917526 QKC917521:QKC917526 QTY917521:QTY917526 RDU917521:RDU917526 RNQ917521:RNQ917526 RXM917521:RXM917526 SHI917521:SHI917526 SRE917521:SRE917526 TBA917521:TBA917526 TKW917521:TKW917526 TUS917521:TUS917526 UEO917521:UEO917526 UOK917521:UOK917526 UYG917521:UYG917526 VIC917521:VIC917526 VRY917521:VRY917526 WBU917521:WBU917526 WLQ917521:WLQ917526 WVM917521:WVM917526 E983057:E983062 JA983057:JA983062 SW983057:SW983062 ACS983057:ACS983062 AMO983057:AMO983062 AWK983057:AWK983062 BGG983057:BGG983062 BQC983057:BQC983062 BZY983057:BZY983062 CJU983057:CJU983062 CTQ983057:CTQ983062 DDM983057:DDM983062 DNI983057:DNI983062 DXE983057:DXE983062 EHA983057:EHA983062 EQW983057:EQW983062 FAS983057:FAS983062 FKO983057:FKO983062 FUK983057:FUK983062 GEG983057:GEG983062 GOC983057:GOC983062 GXY983057:GXY983062 HHU983057:HHU983062 HRQ983057:HRQ983062 IBM983057:IBM983062 ILI983057:ILI983062 IVE983057:IVE983062 JFA983057:JFA983062 JOW983057:JOW983062 JYS983057:JYS983062 KIO983057:KIO983062 KSK983057:KSK983062 LCG983057:LCG983062 LMC983057:LMC983062 LVY983057:LVY983062 MFU983057:MFU983062 MPQ983057:MPQ983062 MZM983057:MZM983062 NJI983057:NJI983062 NTE983057:NTE983062 ODA983057:ODA983062 OMW983057:OMW983062 OWS983057:OWS983062 PGO983057:PGO983062 PQK983057:PQK983062 QAG983057:QAG983062 QKC983057:QKC983062 QTY983057:QTY983062 RDU983057:RDU983062 RNQ983057:RNQ983062 RXM983057:RXM983062 SHI983057:SHI983062 SRE983057:SRE983062 TBA983057:TBA983062 TKW983057:TKW983062 TUS983057:TUS983062 UEO983057:UEO983062 UOK983057:UOK983062 UYG983057:UYG983062 VIC983057:VIC983062 VRY983057:VRY983062 WBU983057:WBU983062 WLQ983057:WLQ983062 WVM983057:WVM983062">
      <formula1>0</formula1>
      <formula2>1</formula2>
    </dataValidation>
  </dataValidations>
  <pageMargins left="0.25" right="0.25" top="0.75" bottom="0.75" header="0.3" footer="0.3"/>
  <pageSetup paperSize="9" scale="97" orientation="portrait" horizontalDpi="4294967293" verticalDpi="597" r:id="rId1"/>
  <headerFooter alignWithMargins="0"/>
  <drawing r:id="rId2"/>
  <legacyDrawing r:id="rId3"/>
  <oleObjects>
    <mc:AlternateContent xmlns:mc="http://schemas.openxmlformats.org/markup-compatibility/2006">
      <mc:Choice Requires="x14">
        <oleObject progId="Equation.3" shapeId="8193" r:id="rId4">
          <objectPr defaultSize="0" autoPict="0" r:id="rId5">
            <anchor moveWithCells="1" sizeWithCells="1">
              <from>
                <xdr:col>1</xdr:col>
                <xdr:colOff>1704975</xdr:colOff>
                <xdr:row>27</xdr:row>
                <xdr:rowOff>200025</xdr:rowOff>
              </from>
              <to>
                <xdr:col>6</xdr:col>
                <xdr:colOff>342900</xdr:colOff>
                <xdr:row>27</xdr:row>
                <xdr:rowOff>704850</xdr:rowOff>
              </to>
            </anchor>
          </objectPr>
        </oleObject>
      </mc:Choice>
      <mc:Fallback>
        <oleObject progId="Equation.3" shapeId="8193" r:id="rId4"/>
      </mc:Fallback>
    </mc:AlternateContent>
    <mc:AlternateContent xmlns:mc="http://schemas.openxmlformats.org/markup-compatibility/2006">
      <mc:Choice Requires="x14">
        <oleObject progId="StaticMetafile" shapeId="8194" r:id="rId6">
          <objectPr defaultSize="0" autoPict="0" r:id="rId7">
            <anchor moveWithCells="1">
              <from>
                <xdr:col>1</xdr:col>
                <xdr:colOff>95250</xdr:colOff>
                <xdr:row>0</xdr:row>
                <xdr:rowOff>66675</xdr:rowOff>
              </from>
              <to>
                <xdr:col>1</xdr:col>
                <xdr:colOff>876300</xdr:colOff>
                <xdr:row>2</xdr:row>
                <xdr:rowOff>352425</xdr:rowOff>
              </to>
            </anchor>
          </objectPr>
        </oleObject>
      </mc:Choice>
      <mc:Fallback>
        <oleObject progId="StaticMetafile" shapeId="8194" r:id="rId6"/>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4"/>
  <sheetViews>
    <sheetView topLeftCell="A304" zoomScaleNormal="100" zoomScaleSheetLayoutView="70" zoomScalePageLayoutView="75" workbookViewId="0">
      <selection activeCell="E31" sqref="E31"/>
    </sheetView>
  </sheetViews>
  <sheetFormatPr defaultColWidth="9.140625" defaultRowHeight="12.75" outlineLevelRow="1"/>
  <cols>
    <col min="1" max="1" width="2" style="81" customWidth="1"/>
    <col min="2" max="2" width="9.7109375" style="96" customWidth="1"/>
    <col min="3" max="4" width="12.7109375" style="96" customWidth="1"/>
    <col min="5" max="5" width="78.42578125" style="108" customWidth="1"/>
    <col min="6" max="6" width="7.7109375" style="96" customWidth="1"/>
    <col min="7" max="7" width="12.7109375" style="146" customWidth="1"/>
    <col min="8" max="9" width="15.7109375" style="93" customWidth="1"/>
    <col min="10" max="10" width="17.7109375" style="93" customWidth="1"/>
    <col min="11" max="16384" width="9.140625" style="81"/>
  </cols>
  <sheetData>
    <row r="1" spans="1:10" ht="15" customHeight="1">
      <c r="A1" s="31"/>
      <c r="B1" s="421" t="s">
        <v>251</v>
      </c>
      <c r="C1" s="422"/>
      <c r="D1" s="422"/>
      <c r="E1" s="422"/>
      <c r="F1" s="422"/>
      <c r="G1" s="422"/>
      <c r="H1" s="422"/>
      <c r="I1" s="422"/>
      <c r="J1" s="423"/>
    </row>
    <row r="2" spans="1:10" ht="15" customHeight="1">
      <c r="A2" s="29"/>
      <c r="B2" s="424"/>
      <c r="C2" s="425"/>
      <c r="D2" s="425"/>
      <c r="E2" s="425"/>
      <c r="F2" s="425"/>
      <c r="G2" s="425"/>
      <c r="H2" s="425"/>
      <c r="I2" s="425"/>
      <c r="J2" s="426"/>
    </row>
    <row r="3" spans="1:10" ht="15" customHeight="1" thickBot="1">
      <c r="A3" s="29"/>
      <c r="B3" s="427"/>
      <c r="C3" s="428"/>
      <c r="D3" s="428"/>
      <c r="E3" s="428"/>
      <c r="F3" s="428"/>
      <c r="G3" s="428"/>
      <c r="H3" s="428"/>
      <c r="I3" s="428"/>
      <c r="J3" s="429"/>
    </row>
    <row r="4" spans="1:10">
      <c r="A4" s="28"/>
      <c r="B4" s="60"/>
      <c r="C4" s="60"/>
      <c r="D4" s="60"/>
      <c r="E4" s="60"/>
      <c r="F4" s="60"/>
      <c r="G4" s="60"/>
      <c r="H4" s="41"/>
      <c r="I4" s="41"/>
      <c r="J4" s="41"/>
    </row>
    <row r="5" spans="1:10" ht="20.100000000000001" customHeight="1">
      <c r="B5" s="30" t="s">
        <v>249</v>
      </c>
      <c r="C5" s="74"/>
      <c r="D5" s="74"/>
      <c r="E5" s="74"/>
      <c r="F5" s="74"/>
      <c r="G5" s="74"/>
      <c r="H5" s="80"/>
      <c r="I5" s="80"/>
      <c r="J5" s="80"/>
    </row>
    <row r="6" spans="1:10" ht="20.100000000000001" customHeight="1">
      <c r="B6" s="30" t="s">
        <v>250</v>
      </c>
      <c r="C6" s="74"/>
      <c r="D6" s="74"/>
      <c r="E6" s="74"/>
      <c r="F6" s="74"/>
      <c r="G6" s="89"/>
      <c r="H6" s="80"/>
      <c r="I6" s="80"/>
      <c r="J6" s="80"/>
    </row>
    <row r="7" spans="1:10" ht="20.100000000000001" customHeight="1">
      <c r="B7" s="30" t="s">
        <v>521</v>
      </c>
      <c r="C7" s="74"/>
      <c r="D7" s="74"/>
      <c r="E7" s="74"/>
      <c r="F7" s="74"/>
      <c r="G7" s="74"/>
      <c r="H7" s="80"/>
      <c r="I7" s="56"/>
    </row>
    <row r="8" spans="1:10" ht="20.100000000000001" customHeight="1">
      <c r="B8" s="30" t="s">
        <v>5</v>
      </c>
      <c r="C8" s="74"/>
      <c r="D8" s="74"/>
      <c r="E8" s="74"/>
      <c r="F8" s="74"/>
      <c r="G8" s="74"/>
      <c r="H8" s="80"/>
      <c r="I8" s="80"/>
      <c r="J8" s="87">
        <v>0.27700000000000002</v>
      </c>
    </row>
    <row r="9" spans="1:10" ht="20.100000000000001" customHeight="1">
      <c r="B9" s="74"/>
      <c r="C9" s="74"/>
      <c r="D9" s="74"/>
      <c r="E9" s="74"/>
      <c r="F9" s="74"/>
      <c r="G9" s="74"/>
      <c r="H9" s="80"/>
      <c r="I9" s="80"/>
      <c r="J9" s="80"/>
    </row>
    <row r="10" spans="1:10" ht="20.100000000000001" customHeight="1">
      <c r="B10" s="11"/>
      <c r="C10" s="11"/>
      <c r="D10" s="11"/>
      <c r="E10" s="12" t="s">
        <v>253</v>
      </c>
      <c r="F10" s="13"/>
      <c r="G10" s="22"/>
      <c r="H10" s="50"/>
      <c r="I10" s="50"/>
      <c r="J10" s="43"/>
    </row>
    <row r="11" spans="1:10" ht="20.100000000000001" customHeight="1" thickBot="1">
      <c r="A11" s="10"/>
      <c r="B11" s="9"/>
      <c r="C11" s="9"/>
      <c r="D11" s="9"/>
      <c r="E11" s="8"/>
      <c r="F11" s="10"/>
      <c r="G11" s="23"/>
      <c r="H11" s="51"/>
      <c r="I11" s="51"/>
      <c r="J11" s="44"/>
    </row>
    <row r="12" spans="1:10" ht="44.25" customHeight="1" thickBot="1">
      <c r="A12" s="94"/>
      <c r="B12" s="32" t="s">
        <v>0</v>
      </c>
      <c r="C12" s="33" t="s">
        <v>55</v>
      </c>
      <c r="D12" s="33" t="s">
        <v>56</v>
      </c>
      <c r="E12" s="33" t="s">
        <v>33</v>
      </c>
      <c r="F12" s="33" t="s">
        <v>252</v>
      </c>
      <c r="G12" s="34" t="s">
        <v>34</v>
      </c>
      <c r="H12" s="52" t="s">
        <v>515</v>
      </c>
      <c r="I12" s="52" t="s">
        <v>516</v>
      </c>
      <c r="J12" s="45" t="s">
        <v>35</v>
      </c>
    </row>
    <row r="13" spans="1:10" ht="20.100000000000001" customHeight="1">
      <c r="B13" s="81"/>
      <c r="C13" s="81"/>
      <c r="D13" s="81"/>
      <c r="E13" s="95"/>
      <c r="G13" s="97"/>
      <c r="J13" s="98"/>
    </row>
    <row r="14" spans="1:10" ht="20.100000000000001" customHeight="1">
      <c r="A14" s="94"/>
      <c r="B14" s="14">
        <v>1</v>
      </c>
      <c r="C14" s="6"/>
      <c r="D14" s="6"/>
      <c r="E14" s="99" t="s">
        <v>243</v>
      </c>
      <c r="F14" s="7"/>
      <c r="G14" s="24"/>
      <c r="H14" s="53"/>
      <c r="I14" s="53"/>
      <c r="J14" s="46"/>
    </row>
    <row r="15" spans="1:10" ht="20.100000000000001" customHeight="1" outlineLevel="1">
      <c r="A15" s="94"/>
      <c r="B15" s="64" t="s">
        <v>6</v>
      </c>
      <c r="C15" s="64">
        <v>103689</v>
      </c>
      <c r="D15" s="63" t="s">
        <v>42</v>
      </c>
      <c r="E15" s="100" t="s">
        <v>270</v>
      </c>
      <c r="F15" s="64" t="s">
        <v>4</v>
      </c>
      <c r="G15" s="148">
        <v>10</v>
      </c>
      <c r="H15" s="149">
        <v>304.07</v>
      </c>
      <c r="I15" s="149">
        <f>ROUND(H15+(H15*$J$8),2)</f>
        <v>388.3</v>
      </c>
      <c r="J15" s="149">
        <f>ROUND((G15*I15),2)</f>
        <v>3883</v>
      </c>
    </row>
    <row r="16" spans="1:10" ht="20.100000000000001" customHeight="1" outlineLevel="1">
      <c r="A16" s="94"/>
      <c r="B16" s="64" t="s">
        <v>7</v>
      </c>
      <c r="C16" s="61">
        <v>98458</v>
      </c>
      <c r="D16" s="64" t="s">
        <v>42</v>
      </c>
      <c r="E16" s="100" t="s">
        <v>271</v>
      </c>
      <c r="F16" s="64" t="s">
        <v>4</v>
      </c>
      <c r="G16" s="148">
        <v>312.39999999999998</v>
      </c>
      <c r="H16" s="149">
        <v>84.25</v>
      </c>
      <c r="I16" s="149">
        <f t="shared" ref="I16:I24" si="0">ROUND(H16+(H16*$J$8),2)</f>
        <v>107.59</v>
      </c>
      <c r="J16" s="149">
        <f t="shared" ref="J16:J24" si="1">ROUND((G16*I16),2)</f>
        <v>33611.120000000003</v>
      </c>
    </row>
    <row r="17" spans="1:10" ht="30" customHeight="1" outlineLevel="1">
      <c r="A17" s="94"/>
      <c r="B17" s="64" t="s">
        <v>38</v>
      </c>
      <c r="C17" s="61" t="s">
        <v>522</v>
      </c>
      <c r="D17" s="64" t="s">
        <v>64</v>
      </c>
      <c r="E17" s="103" t="s">
        <v>247</v>
      </c>
      <c r="F17" s="64" t="s">
        <v>2</v>
      </c>
      <c r="G17" s="148">
        <v>1</v>
      </c>
      <c r="H17" s="149">
        <v>1676.69</v>
      </c>
      <c r="I17" s="149">
        <f t="shared" si="0"/>
        <v>2141.13</v>
      </c>
      <c r="J17" s="149">
        <f t="shared" si="1"/>
        <v>2141.13</v>
      </c>
    </row>
    <row r="18" spans="1:10" ht="20.100000000000001" customHeight="1" outlineLevel="1">
      <c r="B18" s="64" t="s">
        <v>41</v>
      </c>
      <c r="C18" s="104" t="s">
        <v>525</v>
      </c>
      <c r="D18" s="90" t="s">
        <v>524</v>
      </c>
      <c r="E18" s="105" t="s">
        <v>272</v>
      </c>
      <c r="F18" s="64" t="s">
        <v>2</v>
      </c>
      <c r="G18" s="148">
        <v>1</v>
      </c>
      <c r="H18" s="149">
        <v>1155.03</v>
      </c>
      <c r="I18" s="149">
        <f t="shared" si="0"/>
        <v>1474.97</v>
      </c>
      <c r="J18" s="149">
        <f t="shared" si="1"/>
        <v>1474.97</v>
      </c>
    </row>
    <row r="19" spans="1:10" ht="20.100000000000001" customHeight="1" outlineLevel="1">
      <c r="B19" s="64" t="s">
        <v>60</v>
      </c>
      <c r="C19" s="102" t="s">
        <v>523</v>
      </c>
      <c r="D19" s="90" t="s">
        <v>524</v>
      </c>
      <c r="E19" s="106" t="s">
        <v>65</v>
      </c>
      <c r="F19" s="63" t="s">
        <v>2</v>
      </c>
      <c r="G19" s="148">
        <v>1</v>
      </c>
      <c r="H19" s="149">
        <v>387.1</v>
      </c>
      <c r="I19" s="149">
        <f t="shared" si="0"/>
        <v>494.33</v>
      </c>
      <c r="J19" s="149">
        <f t="shared" si="1"/>
        <v>494.33</v>
      </c>
    </row>
    <row r="20" spans="1:10" ht="20.100000000000001" customHeight="1" outlineLevel="1">
      <c r="B20" s="64" t="s">
        <v>61</v>
      </c>
      <c r="C20" s="15" t="s">
        <v>526</v>
      </c>
      <c r="D20" s="90" t="s">
        <v>524</v>
      </c>
      <c r="E20" s="21" t="s">
        <v>66</v>
      </c>
      <c r="F20" s="15" t="s">
        <v>2</v>
      </c>
      <c r="G20" s="148">
        <v>1</v>
      </c>
      <c r="H20" s="149">
        <v>740.73</v>
      </c>
      <c r="I20" s="149">
        <f t="shared" si="0"/>
        <v>945.91</v>
      </c>
      <c r="J20" s="149">
        <f t="shared" si="1"/>
        <v>945.91</v>
      </c>
    </row>
    <row r="21" spans="1:10" ht="20.100000000000001" customHeight="1" outlineLevel="1">
      <c r="A21" s="94"/>
      <c r="B21" s="64" t="s">
        <v>62</v>
      </c>
      <c r="C21" s="64" t="s">
        <v>527</v>
      </c>
      <c r="D21" s="63" t="s">
        <v>524</v>
      </c>
      <c r="E21" s="100" t="s">
        <v>273</v>
      </c>
      <c r="F21" s="64" t="s">
        <v>4</v>
      </c>
      <c r="G21" s="148">
        <v>20</v>
      </c>
      <c r="H21" s="149">
        <v>565.19000000000005</v>
      </c>
      <c r="I21" s="149">
        <f t="shared" si="0"/>
        <v>721.75</v>
      </c>
      <c r="J21" s="149">
        <f t="shared" si="1"/>
        <v>14435</v>
      </c>
    </row>
    <row r="22" spans="1:10" ht="20.100000000000001" customHeight="1" outlineLevel="1">
      <c r="B22" s="64" t="s">
        <v>63</v>
      </c>
      <c r="C22" s="64" t="s">
        <v>528</v>
      </c>
      <c r="D22" s="63" t="s">
        <v>64</v>
      </c>
      <c r="E22" s="105" t="s">
        <v>246</v>
      </c>
      <c r="F22" s="104" t="s">
        <v>4</v>
      </c>
      <c r="G22" s="148">
        <v>785</v>
      </c>
      <c r="H22" s="149">
        <v>7.15</v>
      </c>
      <c r="I22" s="149">
        <f t="shared" si="0"/>
        <v>9.1300000000000008</v>
      </c>
      <c r="J22" s="149">
        <f t="shared" si="1"/>
        <v>7167.05</v>
      </c>
    </row>
    <row r="23" spans="1:10" ht="20.100000000000001" customHeight="1" outlineLevel="1">
      <c r="B23" s="64" t="s">
        <v>100</v>
      </c>
      <c r="C23" s="63" t="s">
        <v>67</v>
      </c>
      <c r="D23" s="63" t="s">
        <v>64</v>
      </c>
      <c r="E23" s="107" t="s">
        <v>274</v>
      </c>
      <c r="F23" s="63" t="s">
        <v>1</v>
      </c>
      <c r="G23" s="148">
        <v>49</v>
      </c>
      <c r="H23" s="149">
        <v>69.56</v>
      </c>
      <c r="I23" s="149">
        <f t="shared" si="0"/>
        <v>88.83</v>
      </c>
      <c r="J23" s="149">
        <f t="shared" si="1"/>
        <v>4352.67</v>
      </c>
    </row>
    <row r="24" spans="1:10" ht="20.100000000000001" customHeight="1" outlineLevel="1">
      <c r="B24" s="64" t="s">
        <v>248</v>
      </c>
      <c r="C24" s="61" t="s">
        <v>529</v>
      </c>
      <c r="D24" s="64" t="s">
        <v>524</v>
      </c>
      <c r="E24" s="107" t="s">
        <v>545</v>
      </c>
      <c r="F24" s="64" t="s">
        <v>4</v>
      </c>
      <c r="G24" s="148">
        <v>1230</v>
      </c>
      <c r="H24" s="149">
        <v>2.19</v>
      </c>
      <c r="I24" s="149">
        <f t="shared" si="0"/>
        <v>2.8</v>
      </c>
      <c r="J24" s="149">
        <f t="shared" si="1"/>
        <v>3444</v>
      </c>
    </row>
    <row r="25" spans="1:10" ht="20.100000000000001" customHeight="1" outlineLevel="1">
      <c r="B25" s="35"/>
      <c r="C25" s="36"/>
      <c r="D25" s="36"/>
      <c r="E25" s="36"/>
      <c r="F25" s="36"/>
      <c r="G25" s="37" t="s">
        <v>123</v>
      </c>
      <c r="H25" s="54"/>
      <c r="I25" s="147"/>
      <c r="J25" s="150">
        <f>SUM(J15:J24)</f>
        <v>71949.180000000008</v>
      </c>
    </row>
    <row r="26" spans="1:10" ht="20.100000000000001" customHeight="1">
      <c r="B26" s="108"/>
      <c r="C26" s="108"/>
      <c r="D26" s="108"/>
      <c r="G26" s="109"/>
      <c r="H26" s="110"/>
      <c r="I26" s="110"/>
      <c r="J26" s="110"/>
    </row>
    <row r="27" spans="1:10" ht="20.100000000000001" customHeight="1">
      <c r="B27" s="14">
        <v>2</v>
      </c>
      <c r="C27" s="6"/>
      <c r="D27" s="6"/>
      <c r="E27" s="99" t="s">
        <v>254</v>
      </c>
      <c r="F27" s="7"/>
      <c r="G27" s="24"/>
      <c r="H27" s="53"/>
      <c r="I27" s="53"/>
      <c r="J27" s="46"/>
    </row>
    <row r="28" spans="1:10" ht="19.5" customHeight="1" outlineLevel="1">
      <c r="B28" s="68" t="s">
        <v>8</v>
      </c>
      <c r="C28" s="61" t="s">
        <v>532</v>
      </c>
      <c r="D28" s="64" t="s">
        <v>524</v>
      </c>
      <c r="E28" s="62" t="s">
        <v>275</v>
      </c>
      <c r="F28" s="61" t="s">
        <v>37</v>
      </c>
      <c r="G28" s="101">
        <v>154.94</v>
      </c>
      <c r="H28" s="149">
        <v>45.11</v>
      </c>
      <c r="I28" s="149">
        <f>ROUND(H28+(H28*$J$8),2)</f>
        <v>57.61</v>
      </c>
      <c r="J28" s="149">
        <f>ROUND((G28*I28),2)</f>
        <v>8926.09</v>
      </c>
    </row>
    <row r="29" spans="1:10" ht="20.100000000000001" customHeight="1" outlineLevel="1">
      <c r="B29" s="68" t="s">
        <v>9</v>
      </c>
      <c r="C29" s="61" t="s">
        <v>530</v>
      </c>
      <c r="D29" s="64" t="s">
        <v>524</v>
      </c>
      <c r="E29" s="62" t="s">
        <v>307</v>
      </c>
      <c r="F29" s="61" t="s">
        <v>37</v>
      </c>
      <c r="G29" s="101">
        <v>83.25</v>
      </c>
      <c r="H29" s="149">
        <v>63.2</v>
      </c>
      <c r="I29" s="149">
        <f t="shared" ref="I29:I32" si="2">ROUND(H29+(H29*$J$8),2)</f>
        <v>80.709999999999994</v>
      </c>
      <c r="J29" s="149">
        <f t="shared" ref="J29:J32" si="3">ROUND((G29*I29),2)</f>
        <v>6719.11</v>
      </c>
    </row>
    <row r="30" spans="1:10" ht="20.100000000000001" customHeight="1" outlineLevel="1">
      <c r="B30" s="68" t="s">
        <v>10</v>
      </c>
      <c r="C30" s="61" t="s">
        <v>532</v>
      </c>
      <c r="D30" s="64" t="s">
        <v>524</v>
      </c>
      <c r="E30" s="62" t="s">
        <v>308</v>
      </c>
      <c r="F30" s="61" t="s">
        <v>4</v>
      </c>
      <c r="G30" s="101">
        <v>114.83</v>
      </c>
      <c r="H30" s="149">
        <v>45.11</v>
      </c>
      <c r="I30" s="149">
        <f t="shared" si="2"/>
        <v>57.61</v>
      </c>
      <c r="J30" s="149">
        <f t="shared" si="3"/>
        <v>6615.36</v>
      </c>
    </row>
    <row r="31" spans="1:10" ht="20.100000000000001" customHeight="1" outlineLevel="1">
      <c r="B31" s="68" t="s">
        <v>39</v>
      </c>
      <c r="C31" s="61" t="s">
        <v>531</v>
      </c>
      <c r="D31" s="64" t="s">
        <v>524</v>
      </c>
      <c r="E31" s="62" t="s">
        <v>309</v>
      </c>
      <c r="F31" s="61" t="s">
        <v>37</v>
      </c>
      <c r="G31" s="101">
        <v>62.89</v>
      </c>
      <c r="H31" s="149">
        <v>12.06</v>
      </c>
      <c r="I31" s="149">
        <f t="shared" si="2"/>
        <v>15.4</v>
      </c>
      <c r="J31" s="149">
        <f t="shared" si="3"/>
        <v>968.51</v>
      </c>
    </row>
    <row r="32" spans="1:10" ht="20.100000000000001" customHeight="1" outlineLevel="1">
      <c r="B32" s="68" t="s">
        <v>124</v>
      </c>
      <c r="C32" s="61" t="s">
        <v>532</v>
      </c>
      <c r="D32" s="64" t="s">
        <v>524</v>
      </c>
      <c r="E32" s="62" t="s">
        <v>372</v>
      </c>
      <c r="F32" s="63" t="s">
        <v>37</v>
      </c>
      <c r="G32" s="101">
        <v>22.5</v>
      </c>
      <c r="H32" s="149">
        <v>45.11</v>
      </c>
      <c r="I32" s="149">
        <f t="shared" si="2"/>
        <v>57.61</v>
      </c>
      <c r="J32" s="149">
        <f t="shared" si="3"/>
        <v>1296.23</v>
      </c>
    </row>
    <row r="33" spans="2:10" ht="20.100000000000001" customHeight="1" outlineLevel="1">
      <c r="B33" s="35"/>
      <c r="C33" s="36"/>
      <c r="D33" s="36"/>
      <c r="E33" s="36"/>
      <c r="F33" s="36"/>
      <c r="G33" s="37" t="s">
        <v>123</v>
      </c>
      <c r="H33" s="149"/>
      <c r="I33" s="149"/>
      <c r="J33" s="151">
        <f>SUM(J28:J32)</f>
        <v>24525.3</v>
      </c>
    </row>
    <row r="34" spans="2:10" ht="20.100000000000001" customHeight="1">
      <c r="B34" s="108"/>
      <c r="C34" s="108"/>
      <c r="D34" s="108"/>
      <c r="G34" s="109"/>
      <c r="H34" s="110"/>
      <c r="I34" s="110"/>
      <c r="J34" s="110"/>
    </row>
    <row r="35" spans="2:10" ht="20.100000000000001" customHeight="1">
      <c r="B35" s="14">
        <v>3</v>
      </c>
      <c r="C35" s="6"/>
      <c r="D35" s="6"/>
      <c r="E35" s="99" t="s">
        <v>242</v>
      </c>
      <c r="F35" s="7"/>
      <c r="G35" s="24"/>
      <c r="H35" s="53"/>
      <c r="I35" s="53"/>
      <c r="J35" s="46"/>
    </row>
    <row r="36" spans="2:10" ht="20.100000000000001" customHeight="1" outlineLevel="1">
      <c r="B36" s="13" t="s">
        <v>11</v>
      </c>
      <c r="C36" s="11"/>
      <c r="D36" s="11"/>
      <c r="E36" s="16" t="s">
        <v>268</v>
      </c>
      <c r="F36" s="106"/>
      <c r="G36" s="111"/>
      <c r="H36" s="112"/>
      <c r="I36" s="82"/>
      <c r="J36" s="82"/>
    </row>
    <row r="37" spans="2:10" ht="20.100000000000001" customHeight="1" outlineLevel="1">
      <c r="B37" s="63" t="s">
        <v>114</v>
      </c>
      <c r="C37" s="65" t="s">
        <v>533</v>
      </c>
      <c r="D37" s="66" t="s">
        <v>524</v>
      </c>
      <c r="E37" s="113" t="s">
        <v>393</v>
      </c>
      <c r="F37" s="65" t="s">
        <v>37</v>
      </c>
      <c r="G37" s="101">
        <v>3.77</v>
      </c>
      <c r="H37" s="149">
        <v>556.91</v>
      </c>
      <c r="I37" s="149">
        <f t="shared" ref="I37:I47" si="4">ROUND(H37+(H37*$J$8),2)</f>
        <v>711.17</v>
      </c>
      <c r="J37" s="149">
        <f t="shared" ref="J37:J41" si="5">ROUND((G37*I37),2)</f>
        <v>2681.11</v>
      </c>
    </row>
    <row r="38" spans="2:10" ht="19.5" customHeight="1" outlineLevel="1">
      <c r="B38" s="63" t="s">
        <v>115</v>
      </c>
      <c r="C38" s="65">
        <v>96536</v>
      </c>
      <c r="D38" s="66" t="s">
        <v>42</v>
      </c>
      <c r="E38" s="113" t="s">
        <v>278</v>
      </c>
      <c r="F38" s="63" t="s">
        <v>4</v>
      </c>
      <c r="G38" s="101">
        <v>63.02</v>
      </c>
      <c r="H38" s="149">
        <v>61.31</v>
      </c>
      <c r="I38" s="149">
        <f t="shared" si="4"/>
        <v>78.290000000000006</v>
      </c>
      <c r="J38" s="149">
        <f t="shared" si="5"/>
        <v>4933.84</v>
      </c>
    </row>
    <row r="39" spans="2:10" ht="20.25" customHeight="1" outlineLevel="1">
      <c r="B39" s="63" t="s">
        <v>116</v>
      </c>
      <c r="C39" s="63" t="s">
        <v>535</v>
      </c>
      <c r="D39" s="61" t="s">
        <v>524</v>
      </c>
      <c r="E39" s="113" t="s">
        <v>276</v>
      </c>
      <c r="F39" s="63" t="s">
        <v>68</v>
      </c>
      <c r="G39" s="101">
        <v>1094.27</v>
      </c>
      <c r="H39" s="149">
        <v>11.38</v>
      </c>
      <c r="I39" s="149">
        <f t="shared" si="4"/>
        <v>14.53</v>
      </c>
      <c r="J39" s="149">
        <f t="shared" si="5"/>
        <v>15899.74</v>
      </c>
    </row>
    <row r="40" spans="2:10" ht="20.25" customHeight="1" outlineLevel="1">
      <c r="B40" s="63" t="s">
        <v>117</v>
      </c>
      <c r="C40" s="63" t="s">
        <v>536</v>
      </c>
      <c r="D40" s="61" t="s">
        <v>524</v>
      </c>
      <c r="E40" s="113" t="s">
        <v>277</v>
      </c>
      <c r="F40" s="63" t="s">
        <v>68</v>
      </c>
      <c r="G40" s="101">
        <v>54.91</v>
      </c>
      <c r="H40" s="149">
        <v>11.31</v>
      </c>
      <c r="I40" s="149">
        <f t="shared" si="4"/>
        <v>14.44</v>
      </c>
      <c r="J40" s="149">
        <f t="shared" si="5"/>
        <v>792.9</v>
      </c>
    </row>
    <row r="41" spans="2:10" ht="19.5" customHeight="1" outlineLevel="1">
      <c r="B41" s="63" t="s">
        <v>118</v>
      </c>
      <c r="C41" s="119" t="s">
        <v>534</v>
      </c>
      <c r="D41" s="119" t="s">
        <v>524</v>
      </c>
      <c r="E41" s="92" t="s">
        <v>279</v>
      </c>
      <c r="F41" s="63" t="s">
        <v>37</v>
      </c>
      <c r="G41" s="101">
        <v>15.63</v>
      </c>
      <c r="H41" s="149">
        <v>712.9</v>
      </c>
      <c r="I41" s="149">
        <f t="shared" si="4"/>
        <v>910.37</v>
      </c>
      <c r="J41" s="149">
        <f t="shared" si="5"/>
        <v>14229.08</v>
      </c>
    </row>
    <row r="42" spans="2:10" ht="20.100000000000001" customHeight="1" outlineLevel="1">
      <c r="B42" s="13" t="s">
        <v>12</v>
      </c>
      <c r="C42" s="13"/>
      <c r="D42" s="13"/>
      <c r="E42" s="76" t="s">
        <v>267</v>
      </c>
      <c r="F42" s="106"/>
      <c r="G42" s="101"/>
      <c r="H42" s="101"/>
      <c r="I42" s="82"/>
      <c r="J42" s="82"/>
    </row>
    <row r="43" spans="2:10" ht="20.100000000000001" customHeight="1" outlineLevel="1">
      <c r="B43" s="63" t="s">
        <v>119</v>
      </c>
      <c r="C43" s="65" t="s">
        <v>533</v>
      </c>
      <c r="D43" s="66" t="s">
        <v>524</v>
      </c>
      <c r="E43" s="113" t="s">
        <v>393</v>
      </c>
      <c r="F43" s="65" t="s">
        <v>37</v>
      </c>
      <c r="G43" s="101">
        <v>2.58</v>
      </c>
      <c r="H43" s="149">
        <v>556.91</v>
      </c>
      <c r="I43" s="149">
        <f t="shared" si="4"/>
        <v>711.17</v>
      </c>
      <c r="J43" s="149">
        <f t="shared" ref="J43:J47" si="6">ROUND((G43*I43),2)</f>
        <v>1834.82</v>
      </c>
    </row>
    <row r="44" spans="2:10" ht="20.100000000000001" customHeight="1" outlineLevel="1">
      <c r="B44" s="63" t="s">
        <v>120</v>
      </c>
      <c r="C44" s="65">
        <v>96536</v>
      </c>
      <c r="D44" s="66" t="s">
        <v>42</v>
      </c>
      <c r="E44" s="113" t="s">
        <v>278</v>
      </c>
      <c r="F44" s="63" t="s">
        <v>4</v>
      </c>
      <c r="G44" s="101">
        <v>139.57</v>
      </c>
      <c r="H44" s="149">
        <v>61.31</v>
      </c>
      <c r="I44" s="149">
        <f t="shared" si="4"/>
        <v>78.290000000000006</v>
      </c>
      <c r="J44" s="149">
        <f t="shared" si="6"/>
        <v>10926.94</v>
      </c>
    </row>
    <row r="45" spans="2:10" ht="20.25" customHeight="1" outlineLevel="1">
      <c r="B45" s="63" t="s">
        <v>121</v>
      </c>
      <c r="C45" s="63" t="s">
        <v>535</v>
      </c>
      <c r="D45" s="61" t="s">
        <v>524</v>
      </c>
      <c r="E45" s="113" t="s">
        <v>276</v>
      </c>
      <c r="F45" s="63" t="s">
        <v>68</v>
      </c>
      <c r="G45" s="101">
        <v>389.64</v>
      </c>
      <c r="H45" s="149">
        <v>11.38</v>
      </c>
      <c r="I45" s="149">
        <f t="shared" si="4"/>
        <v>14.53</v>
      </c>
      <c r="J45" s="149">
        <f t="shared" si="6"/>
        <v>5661.47</v>
      </c>
    </row>
    <row r="46" spans="2:10" ht="20.25" customHeight="1" outlineLevel="1">
      <c r="B46" s="63" t="s">
        <v>122</v>
      </c>
      <c r="C46" s="63" t="s">
        <v>536</v>
      </c>
      <c r="D46" s="61" t="s">
        <v>524</v>
      </c>
      <c r="E46" s="113" t="s">
        <v>277</v>
      </c>
      <c r="F46" s="63" t="s">
        <v>68</v>
      </c>
      <c r="G46" s="101">
        <v>137.72999999999999</v>
      </c>
      <c r="H46" s="149">
        <v>11.31</v>
      </c>
      <c r="I46" s="149">
        <f t="shared" si="4"/>
        <v>14.44</v>
      </c>
      <c r="J46" s="149">
        <f t="shared" si="6"/>
        <v>1988.82</v>
      </c>
    </row>
    <row r="47" spans="2:10" ht="19.5" customHeight="1" outlineLevel="1">
      <c r="B47" s="63" t="s">
        <v>125</v>
      </c>
      <c r="C47" s="119" t="s">
        <v>534</v>
      </c>
      <c r="D47" s="119" t="s">
        <v>524</v>
      </c>
      <c r="E47" s="92" t="s">
        <v>279</v>
      </c>
      <c r="F47" s="63" t="s">
        <v>37</v>
      </c>
      <c r="G47" s="101">
        <v>10.050000000000001</v>
      </c>
      <c r="H47" s="149">
        <v>712.9</v>
      </c>
      <c r="I47" s="149">
        <f t="shared" si="4"/>
        <v>910.37</v>
      </c>
      <c r="J47" s="149">
        <f t="shared" si="6"/>
        <v>9149.2199999999993</v>
      </c>
    </row>
    <row r="48" spans="2:10" ht="20.100000000000001" customHeight="1" outlineLevel="1">
      <c r="B48" s="35"/>
      <c r="C48" s="36"/>
      <c r="D48" s="36"/>
      <c r="E48" s="36"/>
      <c r="F48" s="36"/>
      <c r="G48" s="37" t="s">
        <v>123</v>
      </c>
      <c r="H48" s="54"/>
      <c r="I48" s="54"/>
      <c r="J48" s="152">
        <f>SUM(J37:J47)</f>
        <v>68097.94</v>
      </c>
    </row>
    <row r="49" spans="2:10" ht="20.100000000000001" customHeight="1">
      <c r="B49" s="108"/>
      <c r="C49" s="108"/>
      <c r="D49" s="108"/>
      <c r="G49" s="109"/>
      <c r="H49" s="110"/>
      <c r="I49" s="110"/>
      <c r="J49" s="110"/>
    </row>
    <row r="50" spans="2:10" ht="20.100000000000001" customHeight="1">
      <c r="B50" s="14">
        <v>4</v>
      </c>
      <c r="C50" s="6"/>
      <c r="D50" s="6"/>
      <c r="E50" s="99" t="s">
        <v>255</v>
      </c>
      <c r="F50" s="7"/>
      <c r="G50" s="24"/>
      <c r="H50" s="53"/>
      <c r="I50" s="53"/>
      <c r="J50" s="46"/>
    </row>
    <row r="51" spans="2:10" ht="20.100000000000001" customHeight="1" outlineLevel="1">
      <c r="B51" s="13" t="s">
        <v>13</v>
      </c>
      <c r="C51" s="11"/>
      <c r="D51" s="11"/>
      <c r="E51" s="16" t="s">
        <v>375</v>
      </c>
      <c r="F51" s="106"/>
      <c r="G51" s="111"/>
      <c r="H51" s="112"/>
      <c r="I51" s="82"/>
      <c r="J51" s="82"/>
    </row>
    <row r="52" spans="2:10" ht="19.5" customHeight="1" outlineLevel="1">
      <c r="B52" s="68" t="s">
        <v>126</v>
      </c>
      <c r="C52" s="63">
        <v>92448</v>
      </c>
      <c r="D52" s="61" t="s">
        <v>42</v>
      </c>
      <c r="E52" s="114" t="s">
        <v>280</v>
      </c>
      <c r="F52" s="63" t="s">
        <v>4</v>
      </c>
      <c r="G52" s="101">
        <v>126.72</v>
      </c>
      <c r="H52" s="149">
        <v>173.51</v>
      </c>
      <c r="I52" s="149">
        <f t="shared" ref="I52:I73" si="7">ROUND(H52+(H52*$J$8),2)</f>
        <v>221.57</v>
      </c>
      <c r="J52" s="149">
        <f t="shared" ref="J52:J73" si="8">ROUND((G52*I52),2)</f>
        <v>28077.35</v>
      </c>
    </row>
    <row r="53" spans="2:10" ht="19.5" customHeight="1" outlineLevel="1">
      <c r="B53" s="68" t="s">
        <v>127</v>
      </c>
      <c r="C53" s="63" t="s">
        <v>535</v>
      </c>
      <c r="D53" s="61" t="s">
        <v>524</v>
      </c>
      <c r="E53" s="113" t="s">
        <v>276</v>
      </c>
      <c r="F53" s="63" t="s">
        <v>68</v>
      </c>
      <c r="G53" s="101">
        <v>428.55</v>
      </c>
      <c r="H53" s="149">
        <v>11.38</v>
      </c>
      <c r="I53" s="149">
        <f t="shared" si="7"/>
        <v>14.53</v>
      </c>
      <c r="J53" s="149">
        <f t="shared" si="8"/>
        <v>6226.83</v>
      </c>
    </row>
    <row r="54" spans="2:10" ht="19.5" customHeight="1" outlineLevel="1">
      <c r="B54" s="68" t="s">
        <v>128</v>
      </c>
      <c r="C54" s="63" t="s">
        <v>536</v>
      </c>
      <c r="D54" s="61" t="s">
        <v>524</v>
      </c>
      <c r="E54" s="113" t="s">
        <v>277</v>
      </c>
      <c r="F54" s="63" t="s">
        <v>68</v>
      </c>
      <c r="G54" s="101">
        <v>127.36</v>
      </c>
      <c r="H54" s="149">
        <v>11.31</v>
      </c>
      <c r="I54" s="149">
        <f t="shared" si="7"/>
        <v>14.44</v>
      </c>
      <c r="J54" s="149">
        <f t="shared" si="8"/>
        <v>1839.08</v>
      </c>
    </row>
    <row r="55" spans="2:10" ht="19.5" customHeight="1" outlineLevel="1">
      <c r="B55" s="68" t="s">
        <v>129</v>
      </c>
      <c r="C55" s="119" t="s">
        <v>534</v>
      </c>
      <c r="D55" s="119" t="s">
        <v>524</v>
      </c>
      <c r="E55" s="92" t="s">
        <v>279</v>
      </c>
      <c r="F55" s="63" t="s">
        <v>37</v>
      </c>
      <c r="G55" s="101">
        <v>8.52</v>
      </c>
      <c r="H55" s="149">
        <v>712.9</v>
      </c>
      <c r="I55" s="149">
        <f t="shared" si="7"/>
        <v>910.37</v>
      </c>
      <c r="J55" s="149">
        <f t="shared" si="8"/>
        <v>7756.35</v>
      </c>
    </row>
    <row r="56" spans="2:10" ht="20.100000000000001" customHeight="1" outlineLevel="1">
      <c r="B56" s="13" t="s">
        <v>14</v>
      </c>
      <c r="C56" s="13"/>
      <c r="D56" s="13"/>
      <c r="E56" s="16" t="s">
        <v>90</v>
      </c>
      <c r="F56" s="106"/>
      <c r="G56" s="101"/>
      <c r="H56" s="149"/>
      <c r="I56" s="149"/>
      <c r="J56" s="149"/>
    </row>
    <row r="57" spans="2:10" ht="20.100000000000001" customHeight="1" outlineLevel="1">
      <c r="B57" s="86" t="s">
        <v>130</v>
      </c>
      <c r="C57" s="63" t="s">
        <v>537</v>
      </c>
      <c r="D57" s="61" t="s">
        <v>524</v>
      </c>
      <c r="E57" s="114" t="s">
        <v>370</v>
      </c>
      <c r="F57" s="63" t="s">
        <v>4</v>
      </c>
      <c r="G57" s="101">
        <v>155.72999999999999</v>
      </c>
      <c r="H57" s="149">
        <v>68.59</v>
      </c>
      <c r="I57" s="149">
        <f t="shared" si="7"/>
        <v>87.59</v>
      </c>
      <c r="J57" s="149">
        <f t="shared" si="8"/>
        <v>13640.39</v>
      </c>
    </row>
    <row r="58" spans="2:10" ht="19.5" customHeight="1" outlineLevel="1">
      <c r="B58" s="86" t="s">
        <v>131</v>
      </c>
      <c r="C58" s="63" t="s">
        <v>535</v>
      </c>
      <c r="D58" s="61" t="s">
        <v>524</v>
      </c>
      <c r="E58" s="113" t="s">
        <v>276</v>
      </c>
      <c r="F58" s="63" t="s">
        <v>68</v>
      </c>
      <c r="G58" s="101">
        <v>1946.45</v>
      </c>
      <c r="H58" s="149">
        <v>11.38</v>
      </c>
      <c r="I58" s="149">
        <f t="shared" si="7"/>
        <v>14.53</v>
      </c>
      <c r="J58" s="149">
        <f t="shared" si="8"/>
        <v>28281.919999999998</v>
      </c>
    </row>
    <row r="59" spans="2:10" ht="19.5" customHeight="1" outlineLevel="1">
      <c r="B59" s="86" t="s">
        <v>132</v>
      </c>
      <c r="C59" s="63" t="s">
        <v>536</v>
      </c>
      <c r="D59" s="61" t="s">
        <v>524</v>
      </c>
      <c r="E59" s="113" t="s">
        <v>277</v>
      </c>
      <c r="F59" s="63" t="s">
        <v>68</v>
      </c>
      <c r="G59" s="101">
        <v>240.18</v>
      </c>
      <c r="H59" s="149">
        <v>11.31</v>
      </c>
      <c r="I59" s="149">
        <f t="shared" si="7"/>
        <v>14.44</v>
      </c>
      <c r="J59" s="149">
        <f t="shared" si="8"/>
        <v>3468.2</v>
      </c>
    </row>
    <row r="60" spans="2:10" ht="19.5" customHeight="1" outlineLevel="1">
      <c r="B60" s="86" t="s">
        <v>244</v>
      </c>
      <c r="C60" s="119" t="s">
        <v>534</v>
      </c>
      <c r="D60" s="119" t="s">
        <v>524</v>
      </c>
      <c r="E60" s="92" t="s">
        <v>279</v>
      </c>
      <c r="F60" s="63" t="s">
        <v>37</v>
      </c>
      <c r="G60" s="101">
        <v>10.71</v>
      </c>
      <c r="H60" s="149">
        <v>712.9</v>
      </c>
      <c r="I60" s="149">
        <f t="shared" si="7"/>
        <v>910.37</v>
      </c>
      <c r="J60" s="149">
        <f t="shared" si="8"/>
        <v>9750.06</v>
      </c>
    </row>
    <row r="61" spans="2:10" ht="20.100000000000001" customHeight="1" outlineLevel="1">
      <c r="B61" s="86" t="s">
        <v>245</v>
      </c>
      <c r="C61" s="66">
        <v>101964</v>
      </c>
      <c r="D61" s="66" t="s">
        <v>42</v>
      </c>
      <c r="E61" s="113" t="s">
        <v>371</v>
      </c>
      <c r="F61" s="63" t="s">
        <v>4</v>
      </c>
      <c r="G61" s="101">
        <v>84.33</v>
      </c>
      <c r="H61" s="149">
        <v>186.14</v>
      </c>
      <c r="I61" s="149">
        <f t="shared" si="7"/>
        <v>237.7</v>
      </c>
      <c r="J61" s="149">
        <f t="shared" si="8"/>
        <v>20045.240000000002</v>
      </c>
    </row>
    <row r="62" spans="2:10" ht="20.100000000000001" customHeight="1" outlineLevel="1">
      <c r="B62" s="13" t="s">
        <v>32</v>
      </c>
      <c r="C62" s="63"/>
      <c r="D62" s="61"/>
      <c r="E62" s="16" t="s">
        <v>374</v>
      </c>
      <c r="F62" s="63"/>
      <c r="G62" s="101"/>
      <c r="H62" s="149"/>
      <c r="I62" s="149"/>
      <c r="J62" s="149"/>
    </row>
    <row r="63" spans="2:10" ht="20.100000000000001" customHeight="1" outlineLevel="1">
      <c r="B63" s="86" t="s">
        <v>133</v>
      </c>
      <c r="C63" s="63" t="s">
        <v>538</v>
      </c>
      <c r="D63" s="61" t="s">
        <v>42</v>
      </c>
      <c r="E63" s="114" t="s">
        <v>370</v>
      </c>
      <c r="F63" s="63" t="s">
        <v>4</v>
      </c>
      <c r="G63" s="101">
        <v>111.8</v>
      </c>
      <c r="H63" s="149">
        <v>54.25</v>
      </c>
      <c r="I63" s="149">
        <f t="shared" si="7"/>
        <v>69.28</v>
      </c>
      <c r="J63" s="149">
        <f t="shared" si="8"/>
        <v>7745.5</v>
      </c>
    </row>
    <row r="64" spans="2:10" ht="19.5" customHeight="1" outlineLevel="1">
      <c r="B64" s="86" t="s">
        <v>134</v>
      </c>
      <c r="C64" s="63" t="s">
        <v>535</v>
      </c>
      <c r="D64" s="61" t="s">
        <v>524</v>
      </c>
      <c r="E64" s="113" t="s">
        <v>276</v>
      </c>
      <c r="F64" s="63" t="s">
        <v>68</v>
      </c>
      <c r="G64" s="101">
        <v>135.38999999999999</v>
      </c>
      <c r="H64" s="149">
        <v>11.38</v>
      </c>
      <c r="I64" s="149">
        <f t="shared" si="7"/>
        <v>14.53</v>
      </c>
      <c r="J64" s="149">
        <f t="shared" si="8"/>
        <v>1967.22</v>
      </c>
    </row>
    <row r="65" spans="2:10" ht="19.5" customHeight="1" outlineLevel="1">
      <c r="B65" s="86" t="s">
        <v>135</v>
      </c>
      <c r="C65" s="63" t="s">
        <v>536</v>
      </c>
      <c r="D65" s="61" t="s">
        <v>524</v>
      </c>
      <c r="E65" s="113" t="s">
        <v>277</v>
      </c>
      <c r="F65" s="63" t="s">
        <v>68</v>
      </c>
      <c r="G65" s="101">
        <v>95.93</v>
      </c>
      <c r="H65" s="149">
        <v>11.31</v>
      </c>
      <c r="I65" s="149">
        <f t="shared" si="7"/>
        <v>14.44</v>
      </c>
      <c r="J65" s="149">
        <f t="shared" si="8"/>
        <v>1385.23</v>
      </c>
    </row>
    <row r="66" spans="2:10" ht="19.5" customHeight="1" outlineLevel="1">
      <c r="B66" s="86" t="s">
        <v>136</v>
      </c>
      <c r="C66" s="119" t="s">
        <v>534</v>
      </c>
      <c r="D66" s="119" t="s">
        <v>524</v>
      </c>
      <c r="E66" s="92" t="s">
        <v>279</v>
      </c>
      <c r="F66" s="63" t="s">
        <v>37</v>
      </c>
      <c r="G66" s="101">
        <v>6.59</v>
      </c>
      <c r="H66" s="149">
        <v>712.9</v>
      </c>
      <c r="I66" s="149">
        <f t="shared" si="7"/>
        <v>910.37</v>
      </c>
      <c r="J66" s="149">
        <f t="shared" si="8"/>
        <v>5999.34</v>
      </c>
    </row>
    <row r="67" spans="2:10" ht="20.100000000000001" customHeight="1" outlineLevel="1">
      <c r="B67" s="13" t="s">
        <v>72</v>
      </c>
      <c r="C67" s="63"/>
      <c r="D67" s="61"/>
      <c r="E67" s="16" t="s">
        <v>373</v>
      </c>
      <c r="F67" s="63"/>
      <c r="G67" s="101"/>
      <c r="H67" s="149"/>
      <c r="I67" s="149"/>
      <c r="J67" s="149"/>
    </row>
    <row r="68" spans="2:10" ht="20.100000000000001" customHeight="1" outlineLevel="1">
      <c r="B68" s="86" t="s">
        <v>137</v>
      </c>
      <c r="C68" s="63" t="s">
        <v>538</v>
      </c>
      <c r="D68" s="119" t="s">
        <v>524</v>
      </c>
      <c r="E68" s="114" t="s">
        <v>370</v>
      </c>
      <c r="F68" s="63" t="s">
        <v>4</v>
      </c>
      <c r="G68" s="101">
        <v>10.8</v>
      </c>
      <c r="H68" s="149">
        <v>54.25</v>
      </c>
      <c r="I68" s="149">
        <f t="shared" si="7"/>
        <v>69.28</v>
      </c>
      <c r="J68" s="149">
        <f t="shared" si="8"/>
        <v>748.22</v>
      </c>
    </row>
    <row r="69" spans="2:10" ht="20.100000000000001" customHeight="1" outlineLevel="1">
      <c r="B69" s="86" t="s">
        <v>138</v>
      </c>
      <c r="C69" s="63">
        <v>100324</v>
      </c>
      <c r="D69" s="61" t="s">
        <v>42</v>
      </c>
      <c r="E69" s="106" t="s">
        <v>408</v>
      </c>
      <c r="F69" s="63" t="s">
        <v>37</v>
      </c>
      <c r="G69" s="101">
        <v>33.83</v>
      </c>
      <c r="H69" s="149">
        <v>204.31</v>
      </c>
      <c r="I69" s="149">
        <f t="shared" si="7"/>
        <v>260.89999999999998</v>
      </c>
      <c r="J69" s="149">
        <f t="shared" si="8"/>
        <v>8826.25</v>
      </c>
    </row>
    <row r="70" spans="2:10" ht="20.100000000000001" customHeight="1" outlineLevel="1">
      <c r="B70" s="86" t="s">
        <v>139</v>
      </c>
      <c r="C70" s="63">
        <v>3637</v>
      </c>
      <c r="D70" s="61" t="s">
        <v>539</v>
      </c>
      <c r="E70" s="62" t="s">
        <v>406</v>
      </c>
      <c r="F70" s="63" t="s">
        <v>4</v>
      </c>
      <c r="G70" s="101">
        <v>1001.47</v>
      </c>
      <c r="H70" s="149">
        <v>22.57</v>
      </c>
      <c r="I70" s="149">
        <f t="shared" si="7"/>
        <v>28.82</v>
      </c>
      <c r="J70" s="149">
        <f t="shared" si="8"/>
        <v>28862.37</v>
      </c>
    </row>
    <row r="71" spans="2:10" ht="19.5" customHeight="1" outlineLevel="1">
      <c r="B71" s="86" t="s">
        <v>140</v>
      </c>
      <c r="C71" s="119" t="s">
        <v>534</v>
      </c>
      <c r="D71" s="119" t="s">
        <v>524</v>
      </c>
      <c r="E71" s="92" t="s">
        <v>279</v>
      </c>
      <c r="F71" s="63" t="s">
        <v>37</v>
      </c>
      <c r="G71" s="101">
        <v>27.07</v>
      </c>
      <c r="H71" s="149">
        <v>712.9</v>
      </c>
      <c r="I71" s="149">
        <f t="shared" si="7"/>
        <v>910.37</v>
      </c>
      <c r="J71" s="149">
        <f t="shared" si="8"/>
        <v>24643.72</v>
      </c>
    </row>
    <row r="72" spans="2:10" ht="20.100000000000001" customHeight="1" outlineLevel="1">
      <c r="B72" s="13" t="s">
        <v>91</v>
      </c>
      <c r="C72" s="63"/>
      <c r="D72" s="61"/>
      <c r="E72" s="16" t="s">
        <v>281</v>
      </c>
      <c r="F72" s="63"/>
      <c r="G72" s="101"/>
      <c r="H72" s="149"/>
      <c r="I72" s="149"/>
      <c r="J72" s="149"/>
    </row>
    <row r="73" spans="2:10" ht="20.100000000000001" customHeight="1" outlineLevel="1">
      <c r="B73" s="86" t="s">
        <v>141</v>
      </c>
      <c r="C73" s="63">
        <v>105022</v>
      </c>
      <c r="D73" s="61" t="s">
        <v>42</v>
      </c>
      <c r="E73" s="62" t="s">
        <v>369</v>
      </c>
      <c r="F73" s="63" t="s">
        <v>1</v>
      </c>
      <c r="G73" s="101">
        <v>33.9</v>
      </c>
      <c r="H73" s="149">
        <v>22.4</v>
      </c>
      <c r="I73" s="149">
        <f t="shared" si="7"/>
        <v>28.6</v>
      </c>
      <c r="J73" s="149">
        <f t="shared" si="8"/>
        <v>969.54</v>
      </c>
    </row>
    <row r="74" spans="2:10" ht="20.100000000000001" customHeight="1" outlineLevel="1">
      <c r="B74" s="35"/>
      <c r="C74" s="36"/>
      <c r="D74" s="36"/>
      <c r="E74" s="36"/>
      <c r="F74" s="36"/>
      <c r="G74" s="37" t="s">
        <v>123</v>
      </c>
      <c r="H74" s="54"/>
      <c r="I74" s="54"/>
      <c r="J74" s="152">
        <f>SUM(J52:J73)</f>
        <v>200232.81</v>
      </c>
    </row>
    <row r="75" spans="2:10" ht="20.100000000000001" customHeight="1">
      <c r="B75" s="108"/>
      <c r="C75" s="108"/>
      <c r="D75" s="108"/>
      <c r="G75" s="109"/>
      <c r="H75" s="110"/>
      <c r="I75" s="110"/>
      <c r="J75" s="110"/>
    </row>
    <row r="76" spans="2:10" ht="20.100000000000001" customHeight="1">
      <c r="B76" s="14">
        <v>5</v>
      </c>
      <c r="C76" s="6"/>
      <c r="D76" s="6"/>
      <c r="E76" s="7" t="s">
        <v>256</v>
      </c>
      <c r="F76" s="7"/>
      <c r="G76" s="24"/>
      <c r="H76" s="53"/>
      <c r="I76" s="53"/>
      <c r="J76" s="46"/>
    </row>
    <row r="77" spans="2:10" ht="20.100000000000001" customHeight="1" outlineLevel="1">
      <c r="B77" s="58" t="s">
        <v>15</v>
      </c>
      <c r="C77" s="61"/>
      <c r="D77" s="61"/>
      <c r="E77" s="16" t="s">
        <v>479</v>
      </c>
      <c r="F77" s="64"/>
      <c r="G77" s="101"/>
      <c r="H77" s="101"/>
      <c r="I77" s="82"/>
      <c r="J77" s="82"/>
    </row>
    <row r="78" spans="2:10" ht="19.5" customHeight="1" outlineLevel="1">
      <c r="B78" s="86" t="s">
        <v>142</v>
      </c>
      <c r="C78" s="61" t="s">
        <v>540</v>
      </c>
      <c r="D78" s="61" t="s">
        <v>524</v>
      </c>
      <c r="E78" s="62" t="s">
        <v>480</v>
      </c>
      <c r="F78" s="64" t="s">
        <v>4</v>
      </c>
      <c r="G78" s="101">
        <v>134.72</v>
      </c>
      <c r="H78" s="149">
        <v>147.76</v>
      </c>
      <c r="I78" s="149">
        <f t="shared" ref="I78:I83" si="9">ROUND(H78+(H78*$J$8),2)</f>
        <v>188.69</v>
      </c>
      <c r="J78" s="149">
        <f t="shared" ref="J78" si="10">ROUND((G78*I78),2)</f>
        <v>25420.32</v>
      </c>
    </row>
    <row r="79" spans="2:10" ht="20.100000000000001" customHeight="1" outlineLevel="1">
      <c r="B79" s="58" t="s">
        <v>69</v>
      </c>
      <c r="C79" s="61"/>
      <c r="D79" s="61"/>
      <c r="E79" s="16" t="s">
        <v>97</v>
      </c>
      <c r="F79" s="64"/>
      <c r="G79" s="101"/>
      <c r="H79" s="149"/>
      <c r="I79" s="149"/>
      <c r="J79" s="149"/>
    </row>
    <row r="80" spans="2:10" ht="30" customHeight="1" outlineLevel="1">
      <c r="B80" s="86" t="s">
        <v>143</v>
      </c>
      <c r="C80" s="66" t="s">
        <v>544</v>
      </c>
      <c r="D80" s="66" t="s">
        <v>524</v>
      </c>
      <c r="E80" s="92" t="s">
        <v>387</v>
      </c>
      <c r="F80" s="64" t="s">
        <v>4</v>
      </c>
      <c r="G80" s="101">
        <v>259.22000000000003</v>
      </c>
      <c r="H80" s="149">
        <v>47.5</v>
      </c>
      <c r="I80" s="149">
        <f t="shared" si="9"/>
        <v>60.66</v>
      </c>
      <c r="J80" s="149">
        <f t="shared" ref="J80:J83" si="11">ROUND((G80*I80),2)</f>
        <v>15724.29</v>
      </c>
    </row>
    <row r="81" spans="1:12" ht="30" customHeight="1" outlineLevel="1">
      <c r="B81" s="86" t="s">
        <v>391</v>
      </c>
      <c r="C81" s="66">
        <v>93202</v>
      </c>
      <c r="D81" s="66" t="s">
        <v>42</v>
      </c>
      <c r="E81" s="92" t="s">
        <v>388</v>
      </c>
      <c r="F81" s="64" t="s">
        <v>1</v>
      </c>
      <c r="G81" s="101">
        <v>69.400000000000006</v>
      </c>
      <c r="H81" s="149">
        <v>26.87</v>
      </c>
      <c r="I81" s="149">
        <f t="shared" si="9"/>
        <v>34.31</v>
      </c>
      <c r="J81" s="149">
        <f t="shared" si="11"/>
        <v>2381.11</v>
      </c>
    </row>
    <row r="82" spans="1:12" ht="19.5" customHeight="1" outlineLevel="1">
      <c r="B82" s="58" t="s">
        <v>92</v>
      </c>
      <c r="C82" s="61"/>
      <c r="D82" s="61"/>
      <c r="E82" s="16" t="s">
        <v>389</v>
      </c>
      <c r="F82" s="64"/>
      <c r="G82" s="101"/>
      <c r="H82" s="149"/>
      <c r="I82" s="149"/>
      <c r="J82" s="149"/>
    </row>
    <row r="83" spans="1:12" ht="30" customHeight="1" outlineLevel="1">
      <c r="B83" s="86" t="s">
        <v>144</v>
      </c>
      <c r="C83" s="61">
        <v>103329</v>
      </c>
      <c r="D83" s="61" t="s">
        <v>42</v>
      </c>
      <c r="E83" s="62" t="s">
        <v>390</v>
      </c>
      <c r="F83" s="64" t="s">
        <v>4</v>
      </c>
      <c r="G83" s="101">
        <v>148.08000000000001</v>
      </c>
      <c r="H83" s="149">
        <v>85.75</v>
      </c>
      <c r="I83" s="149">
        <f t="shared" si="9"/>
        <v>109.5</v>
      </c>
      <c r="J83" s="149">
        <f t="shared" si="11"/>
        <v>16214.76</v>
      </c>
    </row>
    <row r="84" spans="1:12" ht="20.100000000000001" customHeight="1" outlineLevel="1">
      <c r="B84" s="35"/>
      <c r="C84" s="36"/>
      <c r="D84" s="36"/>
      <c r="E84" s="36"/>
      <c r="F84" s="36"/>
      <c r="G84" s="37" t="s">
        <v>123</v>
      </c>
      <c r="H84" s="55"/>
      <c r="I84" s="54"/>
      <c r="J84" s="152">
        <f>SUM(J78:J83)</f>
        <v>59740.480000000003</v>
      </c>
    </row>
    <row r="85" spans="1:12" ht="20.100000000000001" customHeight="1">
      <c r="B85" s="108"/>
      <c r="C85" s="108"/>
      <c r="D85" s="108"/>
      <c r="G85" s="109"/>
      <c r="H85" s="110"/>
      <c r="I85" s="110"/>
      <c r="J85" s="110"/>
    </row>
    <row r="86" spans="1:12" ht="20.100000000000001" customHeight="1">
      <c r="B86" s="14">
        <v>6</v>
      </c>
      <c r="C86" s="6"/>
      <c r="D86" s="6"/>
      <c r="E86" s="7" t="s">
        <v>3</v>
      </c>
      <c r="F86" s="7"/>
      <c r="G86" s="24"/>
      <c r="H86" s="53"/>
      <c r="I86" s="53"/>
      <c r="J86" s="46"/>
    </row>
    <row r="87" spans="1:12" ht="20.100000000000001" customHeight="1" outlineLevel="1">
      <c r="B87" s="59" t="s">
        <v>16</v>
      </c>
      <c r="C87" s="1"/>
      <c r="D87" s="1"/>
      <c r="E87" s="27" t="s">
        <v>43</v>
      </c>
      <c r="F87" s="64"/>
      <c r="G87" s="115"/>
      <c r="H87" s="82"/>
      <c r="I87" s="82"/>
      <c r="J87" s="82"/>
    </row>
    <row r="88" spans="1:12" ht="30" customHeight="1" outlineLevel="1">
      <c r="B88" s="68" t="s">
        <v>145</v>
      </c>
      <c r="C88" s="61">
        <v>90843</v>
      </c>
      <c r="D88" s="61" t="s">
        <v>42</v>
      </c>
      <c r="E88" s="62" t="s">
        <v>367</v>
      </c>
      <c r="F88" s="64" t="s">
        <v>2</v>
      </c>
      <c r="G88" s="101">
        <v>2</v>
      </c>
      <c r="H88" s="149">
        <v>1002.73</v>
      </c>
      <c r="I88" s="149">
        <f t="shared" ref="I88:I100" si="12">ROUND(H88+(H88*$J$8),2)</f>
        <v>1280.49</v>
      </c>
      <c r="J88" s="149">
        <f t="shared" ref="J88:J100" si="13">ROUND((G88*I88),2)</f>
        <v>2560.98</v>
      </c>
    </row>
    <row r="89" spans="1:12" ht="30" customHeight="1" outlineLevel="1">
      <c r="B89" s="68" t="s">
        <v>146</v>
      </c>
      <c r="C89" s="61">
        <v>90844</v>
      </c>
      <c r="D89" s="61" t="s">
        <v>42</v>
      </c>
      <c r="E89" s="62" t="s">
        <v>284</v>
      </c>
      <c r="F89" s="64" t="s">
        <v>2</v>
      </c>
      <c r="G89" s="101">
        <v>1</v>
      </c>
      <c r="H89" s="149">
        <v>1075.28</v>
      </c>
      <c r="I89" s="149">
        <f t="shared" si="12"/>
        <v>1373.13</v>
      </c>
      <c r="J89" s="149">
        <f t="shared" si="13"/>
        <v>1373.13</v>
      </c>
    </row>
    <row r="90" spans="1:12" ht="30" customHeight="1" outlineLevel="1">
      <c r="B90" s="68" t="s">
        <v>147</v>
      </c>
      <c r="C90" s="61" t="s">
        <v>542</v>
      </c>
      <c r="D90" s="61" t="s">
        <v>524</v>
      </c>
      <c r="E90" s="62" t="s">
        <v>518</v>
      </c>
      <c r="F90" s="64" t="s">
        <v>2</v>
      </c>
      <c r="G90" s="101">
        <v>4</v>
      </c>
      <c r="H90" s="149">
        <v>917.63</v>
      </c>
      <c r="I90" s="149">
        <f t="shared" si="12"/>
        <v>1171.81</v>
      </c>
      <c r="J90" s="149">
        <f t="shared" si="13"/>
        <v>4687.24</v>
      </c>
    </row>
    <row r="91" spans="1:12" ht="30" customHeight="1" outlineLevel="1">
      <c r="B91" s="68" t="s">
        <v>148</v>
      </c>
      <c r="C91" s="61" t="s">
        <v>543</v>
      </c>
      <c r="D91" s="61" t="s">
        <v>524</v>
      </c>
      <c r="E91" s="62" t="s">
        <v>519</v>
      </c>
      <c r="F91" s="64" t="s">
        <v>2</v>
      </c>
      <c r="G91" s="101">
        <v>2</v>
      </c>
      <c r="H91" s="149">
        <v>783.62</v>
      </c>
      <c r="I91" s="149">
        <f t="shared" si="12"/>
        <v>1000.68</v>
      </c>
      <c r="J91" s="149">
        <f t="shared" si="13"/>
        <v>2001.36</v>
      </c>
    </row>
    <row r="92" spans="1:12" ht="20.100000000000001" customHeight="1" outlineLevel="1">
      <c r="B92" s="59" t="s">
        <v>17</v>
      </c>
      <c r="C92" s="61"/>
      <c r="D92" s="68"/>
      <c r="E92" s="3" t="s">
        <v>44</v>
      </c>
      <c r="F92" s="64"/>
      <c r="G92" s="101"/>
      <c r="H92" s="149"/>
      <c r="I92" s="149"/>
      <c r="J92" s="149"/>
    </row>
    <row r="93" spans="1:12" s="72" customFormat="1" ht="19.5" customHeight="1" outlineLevel="1">
      <c r="A93" s="73"/>
      <c r="B93" s="66" t="s">
        <v>149</v>
      </c>
      <c r="C93" s="66" t="s">
        <v>541</v>
      </c>
      <c r="D93" s="66" t="s">
        <v>64</v>
      </c>
      <c r="E93" s="113" t="s">
        <v>435</v>
      </c>
      <c r="F93" s="65" t="s">
        <v>1</v>
      </c>
      <c r="G93" s="77">
        <v>11.6</v>
      </c>
      <c r="H93" s="149">
        <v>195.9</v>
      </c>
      <c r="I93" s="149">
        <f t="shared" si="12"/>
        <v>250.16</v>
      </c>
      <c r="J93" s="149">
        <f t="shared" si="13"/>
        <v>2901.86</v>
      </c>
      <c r="L93" s="74"/>
    </row>
    <row r="94" spans="1:12" s="72" customFormat="1" ht="31.5" customHeight="1" outlineLevel="1">
      <c r="A94" s="73"/>
      <c r="B94" s="66" t="s">
        <v>150</v>
      </c>
      <c r="C94" s="66">
        <v>10045</v>
      </c>
      <c r="D94" s="66" t="s">
        <v>539</v>
      </c>
      <c r="E94" s="155" t="s">
        <v>368</v>
      </c>
      <c r="F94" s="64" t="s">
        <v>4</v>
      </c>
      <c r="G94" s="77">
        <v>4.3</v>
      </c>
      <c r="H94" s="149">
        <v>32.51</v>
      </c>
      <c r="I94" s="149">
        <f t="shared" si="12"/>
        <v>41.52</v>
      </c>
      <c r="J94" s="149">
        <f t="shared" si="13"/>
        <v>178.54</v>
      </c>
      <c r="L94" s="74"/>
    </row>
    <row r="95" spans="1:12" s="72" customFormat="1" ht="20.100000000000001" customHeight="1" outlineLevel="1">
      <c r="A95" s="73"/>
      <c r="B95" s="66" t="s">
        <v>151</v>
      </c>
      <c r="C95" s="66">
        <v>100705</v>
      </c>
      <c r="D95" s="61" t="s">
        <v>42</v>
      </c>
      <c r="E95" s="92" t="s">
        <v>478</v>
      </c>
      <c r="F95" s="64" t="s">
        <v>2</v>
      </c>
      <c r="G95" s="77">
        <v>6</v>
      </c>
      <c r="H95" s="149">
        <v>81.94</v>
      </c>
      <c r="I95" s="149">
        <f t="shared" si="12"/>
        <v>104.64</v>
      </c>
      <c r="J95" s="149">
        <f t="shared" si="13"/>
        <v>627.84</v>
      </c>
      <c r="L95" s="74"/>
    </row>
    <row r="96" spans="1:12" ht="20.100000000000001" customHeight="1" outlineLevel="1">
      <c r="B96" s="59" t="s">
        <v>18</v>
      </c>
      <c r="C96" s="61"/>
      <c r="D96" s="61"/>
      <c r="E96" s="17" t="s">
        <v>45</v>
      </c>
      <c r="F96" s="17"/>
      <c r="G96" s="101"/>
      <c r="H96" s="149"/>
      <c r="I96" s="149"/>
      <c r="J96" s="149"/>
    </row>
    <row r="97" spans="2:14" ht="20.100000000000001" customHeight="1" outlineLevel="1">
      <c r="B97" s="68" t="s">
        <v>152</v>
      </c>
      <c r="C97" s="61" t="s">
        <v>546</v>
      </c>
      <c r="D97" s="61" t="s">
        <v>524</v>
      </c>
      <c r="E97" s="62" t="s">
        <v>473</v>
      </c>
      <c r="F97" s="64" t="s">
        <v>4</v>
      </c>
      <c r="G97" s="101">
        <v>10.8</v>
      </c>
      <c r="H97" s="149">
        <v>459.79</v>
      </c>
      <c r="I97" s="149">
        <f t="shared" si="12"/>
        <v>587.15</v>
      </c>
      <c r="J97" s="149">
        <f t="shared" si="13"/>
        <v>6341.22</v>
      </c>
    </row>
    <row r="98" spans="2:14" ht="20.100000000000001" customHeight="1" outlineLevel="1">
      <c r="B98" s="68" t="s">
        <v>153</v>
      </c>
      <c r="C98" s="61">
        <v>97040</v>
      </c>
      <c r="D98" s="61" t="s">
        <v>42</v>
      </c>
      <c r="E98" s="62" t="s">
        <v>474</v>
      </c>
      <c r="F98" s="64" t="s">
        <v>4</v>
      </c>
      <c r="G98" s="101">
        <v>2.08</v>
      </c>
      <c r="H98" s="149">
        <v>16.989999999999998</v>
      </c>
      <c r="I98" s="149">
        <f t="shared" si="12"/>
        <v>21.7</v>
      </c>
      <c r="J98" s="149">
        <f t="shared" si="13"/>
        <v>45.14</v>
      </c>
    </row>
    <row r="99" spans="2:14" ht="20.100000000000001" customHeight="1" outlineLevel="1">
      <c r="B99" s="59" t="s">
        <v>19</v>
      </c>
      <c r="C99" s="61"/>
      <c r="D99" s="61"/>
      <c r="E99" s="3" t="s">
        <v>46</v>
      </c>
      <c r="F99" s="61"/>
      <c r="G99" s="101"/>
      <c r="H99" s="149"/>
      <c r="I99" s="149"/>
      <c r="J99" s="149"/>
    </row>
    <row r="100" spans="2:14" ht="20.100000000000001" customHeight="1" outlineLevel="1">
      <c r="B100" s="68" t="s">
        <v>154</v>
      </c>
      <c r="C100" s="61">
        <v>9718</v>
      </c>
      <c r="D100" s="61" t="s">
        <v>539</v>
      </c>
      <c r="E100" s="62" t="s">
        <v>470</v>
      </c>
      <c r="F100" s="61" t="s">
        <v>4</v>
      </c>
      <c r="G100" s="101">
        <v>4.32</v>
      </c>
      <c r="H100" s="149">
        <v>571.54</v>
      </c>
      <c r="I100" s="149">
        <f t="shared" si="12"/>
        <v>729.86</v>
      </c>
      <c r="J100" s="149">
        <f t="shared" si="13"/>
        <v>3153</v>
      </c>
    </row>
    <row r="101" spans="2:14" ht="20.100000000000001" customHeight="1" outlineLevel="1">
      <c r="B101" s="35"/>
      <c r="C101" s="36"/>
      <c r="D101" s="36"/>
      <c r="E101" s="36"/>
      <c r="F101" s="36"/>
      <c r="G101" s="37" t="s">
        <v>123</v>
      </c>
      <c r="H101" s="55"/>
      <c r="I101" s="54"/>
      <c r="J101" s="152">
        <f>SUM(J88:J100)</f>
        <v>23870.31</v>
      </c>
    </row>
    <row r="102" spans="2:14" ht="20.100000000000001" customHeight="1">
      <c r="B102" s="108"/>
      <c r="C102" s="108"/>
      <c r="D102" s="108"/>
      <c r="G102" s="109"/>
      <c r="H102" s="110"/>
      <c r="I102" s="110"/>
      <c r="J102" s="110"/>
      <c r="N102" s="81">
        <v>1</v>
      </c>
    </row>
    <row r="103" spans="2:14" ht="20.100000000000001" customHeight="1">
      <c r="B103" s="14">
        <v>7</v>
      </c>
      <c r="C103" s="6"/>
      <c r="D103" s="6"/>
      <c r="E103" s="7" t="s">
        <v>257</v>
      </c>
      <c r="F103" s="7"/>
      <c r="G103" s="24"/>
      <c r="H103" s="53"/>
      <c r="I103" s="53"/>
      <c r="J103" s="46"/>
    </row>
    <row r="104" spans="2:14" ht="20.100000000000001" customHeight="1" outlineLevel="1">
      <c r="B104" s="68" t="s">
        <v>20</v>
      </c>
      <c r="C104" s="66">
        <v>94213</v>
      </c>
      <c r="D104" s="66" t="s">
        <v>42</v>
      </c>
      <c r="E104" s="62" t="s">
        <v>433</v>
      </c>
      <c r="F104" s="64" t="s">
        <v>4</v>
      </c>
      <c r="G104" s="101">
        <v>1030.4000000000001</v>
      </c>
      <c r="H104" s="149">
        <v>56.73</v>
      </c>
      <c r="I104" s="149">
        <f t="shared" ref="I104:I105" si="14">ROUND(H104+(H104*$J$8),2)</f>
        <v>72.44</v>
      </c>
      <c r="J104" s="149">
        <f t="shared" ref="J104:J105" si="15">ROUND((G104*I104),2)</f>
        <v>74642.179999999993</v>
      </c>
    </row>
    <row r="105" spans="2:14" ht="20.100000000000001" customHeight="1" outlineLevel="1">
      <c r="B105" s="68" t="s">
        <v>155</v>
      </c>
      <c r="C105" s="61" t="s">
        <v>547</v>
      </c>
      <c r="D105" s="61" t="s">
        <v>524</v>
      </c>
      <c r="E105" s="62" t="s">
        <v>481</v>
      </c>
      <c r="F105" s="64" t="s">
        <v>4</v>
      </c>
      <c r="G105" s="101">
        <v>980.4</v>
      </c>
      <c r="H105" s="149">
        <v>229.2</v>
      </c>
      <c r="I105" s="149">
        <f t="shared" si="14"/>
        <v>292.69</v>
      </c>
      <c r="J105" s="149">
        <f t="shared" si="15"/>
        <v>286953.28000000003</v>
      </c>
    </row>
    <row r="106" spans="2:14" ht="20.100000000000001" customHeight="1" outlineLevel="1">
      <c r="B106" s="35"/>
      <c r="C106" s="36"/>
      <c r="D106" s="36"/>
      <c r="E106" s="36"/>
      <c r="F106" s="36"/>
      <c r="G106" s="37" t="s">
        <v>123</v>
      </c>
      <c r="H106" s="54"/>
      <c r="I106" s="54"/>
      <c r="J106" s="152">
        <f>SUM(J104:J105)</f>
        <v>361595.46</v>
      </c>
    </row>
    <row r="107" spans="2:14" ht="20.100000000000001" customHeight="1">
      <c r="B107" s="108"/>
      <c r="C107" s="108"/>
      <c r="D107" s="108"/>
      <c r="G107" s="109"/>
      <c r="H107" s="110"/>
      <c r="I107" s="110"/>
      <c r="J107" s="110"/>
    </row>
    <row r="108" spans="2:14" ht="20.100000000000001" customHeight="1">
      <c r="B108" s="14">
        <v>8</v>
      </c>
      <c r="C108" s="6"/>
      <c r="D108" s="6"/>
      <c r="E108" s="7" t="s">
        <v>165</v>
      </c>
      <c r="F108" s="7"/>
      <c r="G108" s="24"/>
      <c r="H108" s="53"/>
      <c r="I108" s="53"/>
      <c r="J108" s="46"/>
    </row>
    <row r="109" spans="2:14" ht="20.100000000000001" customHeight="1" outlineLevel="1">
      <c r="B109" s="86" t="s">
        <v>21</v>
      </c>
      <c r="C109" s="66">
        <v>98557</v>
      </c>
      <c r="D109" s="66" t="s">
        <v>42</v>
      </c>
      <c r="E109" s="92" t="s">
        <v>482</v>
      </c>
      <c r="F109" s="118" t="s">
        <v>4</v>
      </c>
      <c r="G109" s="101">
        <v>265.61</v>
      </c>
      <c r="H109" s="149">
        <v>42.28</v>
      </c>
      <c r="I109" s="149">
        <f t="shared" ref="I109:I110" si="16">ROUND(H109+(H109*$J$8),2)</f>
        <v>53.99</v>
      </c>
      <c r="J109" s="149">
        <f t="shared" ref="J109:J110" si="17">ROUND((G109*I109),2)</f>
        <v>14340.28</v>
      </c>
    </row>
    <row r="110" spans="2:14" ht="20.100000000000001" customHeight="1" outlineLevel="1">
      <c r="B110" s="86" t="s">
        <v>156</v>
      </c>
      <c r="C110" s="63">
        <v>97113</v>
      </c>
      <c r="D110" s="61" t="s">
        <v>42</v>
      </c>
      <c r="E110" s="106" t="s">
        <v>407</v>
      </c>
      <c r="F110" s="63" t="s">
        <v>4</v>
      </c>
      <c r="G110" s="101">
        <v>676.67</v>
      </c>
      <c r="H110" s="149">
        <v>2.48</v>
      </c>
      <c r="I110" s="149">
        <f t="shared" si="16"/>
        <v>3.17</v>
      </c>
      <c r="J110" s="149">
        <f t="shared" si="17"/>
        <v>2145.04</v>
      </c>
    </row>
    <row r="111" spans="2:14" ht="20.100000000000001" customHeight="1" outlineLevel="1">
      <c r="B111" s="35"/>
      <c r="C111" s="36"/>
      <c r="D111" s="36"/>
      <c r="E111" s="36"/>
      <c r="F111" s="36"/>
      <c r="G111" s="37" t="s">
        <v>123</v>
      </c>
      <c r="H111" s="54"/>
      <c r="I111" s="54"/>
      <c r="J111" s="152">
        <f>SUM(J109:J110)</f>
        <v>16485.32</v>
      </c>
    </row>
    <row r="112" spans="2:14" ht="20.100000000000001" customHeight="1">
      <c r="B112" s="2"/>
      <c r="C112" s="2"/>
      <c r="D112" s="2"/>
      <c r="E112" s="2"/>
      <c r="F112" s="2"/>
      <c r="G112" s="2"/>
      <c r="H112" s="56"/>
      <c r="I112" s="56"/>
      <c r="J112" s="47"/>
    </row>
    <row r="113" spans="2:10" ht="20.100000000000001" customHeight="1">
      <c r="B113" s="14">
        <v>9</v>
      </c>
      <c r="C113" s="6"/>
      <c r="D113" s="6"/>
      <c r="E113" s="7" t="s">
        <v>258</v>
      </c>
      <c r="F113" s="7"/>
      <c r="G113" s="24"/>
      <c r="H113" s="53"/>
      <c r="I113" s="53"/>
      <c r="J113" s="46"/>
    </row>
    <row r="114" spans="2:10" ht="20.100000000000001" customHeight="1" outlineLevel="1">
      <c r="B114" s="68" t="s">
        <v>22</v>
      </c>
      <c r="C114" s="119">
        <v>87905</v>
      </c>
      <c r="D114" s="70" t="s">
        <v>42</v>
      </c>
      <c r="E114" s="120" t="s">
        <v>303</v>
      </c>
      <c r="F114" s="121" t="s">
        <v>4</v>
      </c>
      <c r="G114" s="101">
        <v>803.09</v>
      </c>
      <c r="H114" s="149">
        <v>7.46</v>
      </c>
      <c r="I114" s="149">
        <f t="shared" ref="I114:I123" si="18">ROUND(H114+(H114*$J$8),2)</f>
        <v>9.5299999999999994</v>
      </c>
      <c r="J114" s="149">
        <f t="shared" ref="J114:J123" si="19">ROUND((G114*I114),2)</f>
        <v>7653.45</v>
      </c>
    </row>
    <row r="115" spans="2:10" ht="20.100000000000001" customHeight="1" outlineLevel="1">
      <c r="B115" s="68" t="s">
        <v>23</v>
      </c>
      <c r="C115" s="68">
        <v>87882</v>
      </c>
      <c r="D115" s="70" t="s">
        <v>42</v>
      </c>
      <c r="E115" s="100" t="s">
        <v>304</v>
      </c>
      <c r="F115" s="64" t="s">
        <v>4</v>
      </c>
      <c r="G115" s="101">
        <v>84.33</v>
      </c>
      <c r="H115" s="149">
        <v>6.37</v>
      </c>
      <c r="I115" s="149">
        <f t="shared" si="18"/>
        <v>8.1300000000000008</v>
      </c>
      <c r="J115" s="149">
        <f t="shared" si="19"/>
        <v>685.6</v>
      </c>
    </row>
    <row r="116" spans="2:10" ht="20.100000000000001" customHeight="1" outlineLevel="1">
      <c r="B116" s="68" t="s">
        <v>24</v>
      </c>
      <c r="C116" s="68">
        <v>87531</v>
      </c>
      <c r="D116" s="70" t="s">
        <v>42</v>
      </c>
      <c r="E116" s="100" t="s">
        <v>376</v>
      </c>
      <c r="F116" s="64" t="s">
        <v>4</v>
      </c>
      <c r="G116" s="101">
        <v>743.93</v>
      </c>
      <c r="H116" s="149">
        <v>33.49</v>
      </c>
      <c r="I116" s="149">
        <f t="shared" si="18"/>
        <v>42.77</v>
      </c>
      <c r="J116" s="149">
        <f t="shared" si="19"/>
        <v>31817.89</v>
      </c>
    </row>
    <row r="117" spans="2:10" ht="20.100000000000001" customHeight="1" outlineLevel="1">
      <c r="B117" s="68" t="s">
        <v>73</v>
      </c>
      <c r="C117" s="68" t="s">
        <v>586</v>
      </c>
      <c r="D117" s="70" t="s">
        <v>524</v>
      </c>
      <c r="E117" s="100" t="s">
        <v>583</v>
      </c>
      <c r="F117" s="64" t="s">
        <v>4</v>
      </c>
      <c r="G117" s="101">
        <v>445.04</v>
      </c>
      <c r="H117" s="149">
        <v>33.020000000000003</v>
      </c>
      <c r="I117" s="149">
        <f t="shared" si="18"/>
        <v>42.17</v>
      </c>
      <c r="J117" s="149">
        <f t="shared" si="19"/>
        <v>18767.34</v>
      </c>
    </row>
    <row r="118" spans="2:10" ht="20.100000000000001" customHeight="1" outlineLevel="1">
      <c r="B118" s="68" t="s">
        <v>379</v>
      </c>
      <c r="C118" s="68" t="s">
        <v>586</v>
      </c>
      <c r="D118" s="70" t="s">
        <v>524</v>
      </c>
      <c r="E118" s="100" t="s">
        <v>584</v>
      </c>
      <c r="F118" s="64" t="s">
        <v>4</v>
      </c>
      <c r="G118" s="101">
        <v>84.33</v>
      </c>
      <c r="H118" s="149">
        <v>33.020000000000003</v>
      </c>
      <c r="I118" s="149">
        <f t="shared" si="18"/>
        <v>42.17</v>
      </c>
      <c r="J118" s="149">
        <f t="shared" si="19"/>
        <v>3556.2</v>
      </c>
    </row>
    <row r="119" spans="2:10" ht="18.75" customHeight="1" outlineLevel="1">
      <c r="B119" s="68" t="s">
        <v>380</v>
      </c>
      <c r="C119" s="119">
        <v>87905</v>
      </c>
      <c r="D119" s="70" t="s">
        <v>42</v>
      </c>
      <c r="E119" s="120" t="s">
        <v>378</v>
      </c>
      <c r="F119" s="121" t="s">
        <v>4</v>
      </c>
      <c r="G119" s="101">
        <v>140.33000000000001</v>
      </c>
      <c r="H119" s="149">
        <v>7.46</v>
      </c>
      <c r="I119" s="149">
        <f t="shared" si="18"/>
        <v>9.5299999999999994</v>
      </c>
      <c r="J119" s="149">
        <f t="shared" si="19"/>
        <v>1337.34</v>
      </c>
    </row>
    <row r="120" spans="2:10" ht="19.5" customHeight="1" outlineLevel="1">
      <c r="B120" s="68" t="s">
        <v>381</v>
      </c>
      <c r="C120" s="68">
        <v>87531</v>
      </c>
      <c r="D120" s="70" t="s">
        <v>42</v>
      </c>
      <c r="E120" s="100" t="s">
        <v>377</v>
      </c>
      <c r="F120" s="64" t="s">
        <v>4</v>
      </c>
      <c r="G120" s="101">
        <v>140.33000000000001</v>
      </c>
      <c r="H120" s="149">
        <v>6.37</v>
      </c>
      <c r="I120" s="149">
        <f t="shared" si="18"/>
        <v>8.1300000000000008</v>
      </c>
      <c r="J120" s="149">
        <f t="shared" si="19"/>
        <v>1140.8800000000001</v>
      </c>
    </row>
    <row r="121" spans="2:10" ht="20.100000000000001" customHeight="1" outlineLevel="1">
      <c r="B121" s="68" t="s">
        <v>382</v>
      </c>
      <c r="C121" s="68" t="s">
        <v>586</v>
      </c>
      <c r="D121" s="70" t="s">
        <v>524</v>
      </c>
      <c r="E121" s="100" t="s">
        <v>585</v>
      </c>
      <c r="F121" s="121" t="s">
        <v>4</v>
      </c>
      <c r="G121" s="101">
        <v>140.33000000000001</v>
      </c>
      <c r="H121" s="149">
        <v>33.020000000000003</v>
      </c>
      <c r="I121" s="149">
        <f t="shared" si="18"/>
        <v>42.17</v>
      </c>
      <c r="J121" s="149">
        <f t="shared" si="19"/>
        <v>5917.72</v>
      </c>
    </row>
    <row r="122" spans="2:10" ht="24.75" customHeight="1" outlineLevel="1">
      <c r="B122" s="68" t="s">
        <v>383</v>
      </c>
      <c r="C122" s="68">
        <v>87273</v>
      </c>
      <c r="D122" s="70" t="s">
        <v>42</v>
      </c>
      <c r="E122" s="100" t="s">
        <v>468</v>
      </c>
      <c r="F122" s="64" t="s">
        <v>4</v>
      </c>
      <c r="G122" s="101">
        <v>210.5</v>
      </c>
      <c r="H122" s="149">
        <v>62.33</v>
      </c>
      <c r="I122" s="149">
        <f t="shared" si="18"/>
        <v>79.599999999999994</v>
      </c>
      <c r="J122" s="149">
        <f t="shared" si="19"/>
        <v>16755.8</v>
      </c>
    </row>
    <row r="123" spans="2:10" ht="25.5" customHeight="1" outlineLevel="1">
      <c r="B123" s="68" t="s">
        <v>384</v>
      </c>
      <c r="C123" s="68" t="s">
        <v>548</v>
      </c>
      <c r="D123" s="70" t="s">
        <v>524</v>
      </c>
      <c r="E123" s="92" t="s">
        <v>469</v>
      </c>
      <c r="F123" s="64" t="s">
        <v>4</v>
      </c>
      <c r="G123" s="101">
        <v>85.51</v>
      </c>
      <c r="H123" s="149">
        <v>58.56</v>
      </c>
      <c r="I123" s="149">
        <f t="shared" si="18"/>
        <v>74.78</v>
      </c>
      <c r="J123" s="149">
        <f t="shared" si="19"/>
        <v>6394.44</v>
      </c>
    </row>
    <row r="124" spans="2:10" ht="20.100000000000001" customHeight="1" outlineLevel="1">
      <c r="B124" s="35"/>
      <c r="C124" s="36"/>
      <c r="D124" s="36"/>
      <c r="E124" s="36"/>
      <c r="F124" s="36"/>
      <c r="G124" s="37" t="s">
        <v>123</v>
      </c>
      <c r="H124" s="54"/>
      <c r="I124" s="54"/>
      <c r="J124" s="152">
        <f>SUM(J114:J123)</f>
        <v>94026.659999999989</v>
      </c>
    </row>
    <row r="125" spans="2:10" ht="20.100000000000001" customHeight="1">
      <c r="B125" s="2"/>
      <c r="C125" s="2"/>
      <c r="D125" s="2"/>
      <c r="E125" s="2"/>
      <c r="F125" s="2"/>
      <c r="G125" s="2"/>
      <c r="H125" s="56"/>
      <c r="I125" s="56"/>
      <c r="J125" s="47"/>
    </row>
    <row r="126" spans="2:10" ht="20.100000000000001" customHeight="1">
      <c r="B126" s="14">
        <v>10</v>
      </c>
      <c r="C126" s="6"/>
      <c r="D126" s="6"/>
      <c r="E126" s="7" t="s">
        <v>259</v>
      </c>
      <c r="F126" s="7"/>
      <c r="G126" s="24"/>
      <c r="H126" s="53"/>
      <c r="I126" s="53"/>
      <c r="J126" s="46"/>
    </row>
    <row r="127" spans="2:10" ht="20.100000000000001" customHeight="1" outlineLevel="1">
      <c r="B127" s="1" t="s">
        <v>25</v>
      </c>
      <c r="C127" s="122"/>
      <c r="D127" s="123"/>
      <c r="E127" s="4" t="s">
        <v>269</v>
      </c>
      <c r="F127" s="64"/>
      <c r="G127" s="101"/>
      <c r="H127" s="101"/>
      <c r="I127" s="82"/>
      <c r="J127" s="82"/>
    </row>
    <row r="128" spans="2:10" ht="18.75" customHeight="1" outlineLevel="1">
      <c r="B128" s="68" t="s">
        <v>157</v>
      </c>
      <c r="C128" s="61">
        <v>99</v>
      </c>
      <c r="D128" s="61" t="s">
        <v>539</v>
      </c>
      <c r="E128" s="62" t="s">
        <v>409</v>
      </c>
      <c r="F128" s="121" t="s">
        <v>4</v>
      </c>
      <c r="G128" s="101">
        <v>64.91</v>
      </c>
      <c r="H128" s="149">
        <v>25.35</v>
      </c>
      <c r="I128" s="149">
        <f t="shared" ref="I128:I136" si="20">ROUND(H128+(H128*$J$8),2)</f>
        <v>32.369999999999997</v>
      </c>
      <c r="J128" s="149">
        <f t="shared" ref="J128:J136" si="21">ROUND((G128*I128),2)</f>
        <v>2101.14</v>
      </c>
    </row>
    <row r="129" spans="2:11" ht="20.100000000000001" customHeight="1" outlineLevel="1">
      <c r="B129" s="68" t="s">
        <v>158</v>
      </c>
      <c r="C129" s="123">
        <v>87630</v>
      </c>
      <c r="D129" s="63" t="s">
        <v>42</v>
      </c>
      <c r="E129" s="124" t="s">
        <v>410</v>
      </c>
      <c r="F129" s="121" t="s">
        <v>4</v>
      </c>
      <c r="G129" s="101">
        <v>64.91</v>
      </c>
      <c r="H129" s="149">
        <v>39.86</v>
      </c>
      <c r="I129" s="149">
        <f t="shared" si="20"/>
        <v>50.9</v>
      </c>
      <c r="J129" s="149">
        <f t="shared" si="21"/>
        <v>3303.92</v>
      </c>
    </row>
    <row r="130" spans="2:11" ht="30" customHeight="1" outlineLevel="1">
      <c r="B130" s="68" t="s">
        <v>159</v>
      </c>
      <c r="C130" s="61" t="s">
        <v>588</v>
      </c>
      <c r="D130" s="63" t="s">
        <v>600</v>
      </c>
      <c r="E130" s="62" t="s">
        <v>613</v>
      </c>
      <c r="F130" s="121" t="s">
        <v>4</v>
      </c>
      <c r="G130" s="101">
        <v>676.67</v>
      </c>
      <c r="H130" s="149">
        <v>130.69</v>
      </c>
      <c r="I130" s="149">
        <f t="shared" si="20"/>
        <v>166.89</v>
      </c>
      <c r="J130" s="149">
        <f t="shared" si="21"/>
        <v>112929.46</v>
      </c>
    </row>
    <row r="131" spans="2:11" ht="19.5" customHeight="1" outlineLevel="1">
      <c r="B131" s="68" t="s">
        <v>160</v>
      </c>
      <c r="C131" s="125">
        <v>87251</v>
      </c>
      <c r="D131" s="67" t="s">
        <v>42</v>
      </c>
      <c r="E131" s="92" t="s">
        <v>301</v>
      </c>
      <c r="F131" s="64" t="s">
        <v>4</v>
      </c>
      <c r="G131" s="101">
        <v>64.91</v>
      </c>
      <c r="H131" s="149">
        <v>49.12</v>
      </c>
      <c r="I131" s="149">
        <f t="shared" si="20"/>
        <v>62.73</v>
      </c>
      <c r="J131" s="149">
        <f t="shared" si="21"/>
        <v>4071.8</v>
      </c>
    </row>
    <row r="132" spans="2:11" ht="20.100000000000001" customHeight="1" outlineLevel="1">
      <c r="B132" s="68" t="s">
        <v>161</v>
      </c>
      <c r="C132" s="61">
        <v>98689</v>
      </c>
      <c r="D132" s="67" t="s">
        <v>42</v>
      </c>
      <c r="E132" s="62" t="s">
        <v>302</v>
      </c>
      <c r="F132" s="64" t="s">
        <v>1</v>
      </c>
      <c r="G132" s="101">
        <v>2.7</v>
      </c>
      <c r="H132" s="149">
        <v>87.86</v>
      </c>
      <c r="I132" s="149">
        <f t="shared" si="20"/>
        <v>112.2</v>
      </c>
      <c r="J132" s="149">
        <f t="shared" si="21"/>
        <v>302.94</v>
      </c>
    </row>
    <row r="133" spans="2:11" ht="20.100000000000001" customHeight="1" outlineLevel="1">
      <c r="B133" s="1" t="s">
        <v>36</v>
      </c>
      <c r="C133" s="122"/>
      <c r="D133" s="123"/>
      <c r="E133" s="4" t="s">
        <v>47</v>
      </c>
      <c r="F133" s="104"/>
      <c r="G133" s="101"/>
      <c r="H133" s="149"/>
      <c r="I133" s="149"/>
      <c r="J133" s="149"/>
    </row>
    <row r="134" spans="2:11" ht="20.100000000000001" customHeight="1" outlineLevel="1">
      <c r="B134" s="68" t="s">
        <v>162</v>
      </c>
      <c r="C134" s="126" t="s">
        <v>550</v>
      </c>
      <c r="D134" s="70" t="s">
        <v>524</v>
      </c>
      <c r="E134" s="62" t="s">
        <v>385</v>
      </c>
      <c r="F134" s="104" t="s">
        <v>4</v>
      </c>
      <c r="G134" s="101">
        <v>195.79</v>
      </c>
      <c r="H134" s="149">
        <v>60.72</v>
      </c>
      <c r="I134" s="149">
        <f t="shared" si="20"/>
        <v>77.540000000000006</v>
      </c>
      <c r="J134" s="149">
        <f t="shared" si="21"/>
        <v>15181.56</v>
      </c>
    </row>
    <row r="135" spans="2:11" ht="20.100000000000001" customHeight="1" outlineLevel="1">
      <c r="B135" s="68" t="s">
        <v>163</v>
      </c>
      <c r="C135" s="66" t="s">
        <v>551</v>
      </c>
      <c r="D135" s="70" t="s">
        <v>524</v>
      </c>
      <c r="E135" s="105" t="s">
        <v>386</v>
      </c>
      <c r="F135" s="66" t="s">
        <v>37</v>
      </c>
      <c r="G135" s="101">
        <v>1.82</v>
      </c>
      <c r="H135" s="149">
        <v>540.67999999999995</v>
      </c>
      <c r="I135" s="149">
        <f t="shared" si="20"/>
        <v>690.45</v>
      </c>
      <c r="J135" s="149">
        <f t="shared" si="21"/>
        <v>1256.6199999999999</v>
      </c>
    </row>
    <row r="136" spans="2:11" ht="30" customHeight="1" outlineLevel="1">
      <c r="B136" s="68" t="s">
        <v>164</v>
      </c>
      <c r="C136" s="61" t="s">
        <v>549</v>
      </c>
      <c r="D136" s="61" t="s">
        <v>524</v>
      </c>
      <c r="E136" s="62" t="s">
        <v>475</v>
      </c>
      <c r="F136" s="104" t="s">
        <v>4</v>
      </c>
      <c r="G136" s="101">
        <v>5.85</v>
      </c>
      <c r="H136" s="149">
        <v>133.31</v>
      </c>
      <c r="I136" s="149">
        <f t="shared" si="20"/>
        <v>170.24</v>
      </c>
      <c r="J136" s="149">
        <f t="shared" si="21"/>
        <v>995.9</v>
      </c>
    </row>
    <row r="137" spans="2:11" ht="20.100000000000001" customHeight="1" outlineLevel="1">
      <c r="B137" s="35"/>
      <c r="C137" s="36"/>
      <c r="D137" s="36"/>
      <c r="E137" s="36"/>
      <c r="F137" s="36"/>
      <c r="G137" s="37" t="s">
        <v>123</v>
      </c>
      <c r="H137" s="54"/>
      <c r="I137" s="54"/>
      <c r="J137" s="152">
        <f>SUM(J128:J136)</f>
        <v>140143.34</v>
      </c>
    </row>
    <row r="138" spans="2:11" ht="20.100000000000001" customHeight="1">
      <c r="B138" s="2"/>
      <c r="C138" s="2"/>
      <c r="D138" s="2"/>
      <c r="E138" s="2"/>
      <c r="F138" s="2"/>
      <c r="G138" s="2"/>
      <c r="H138" s="56"/>
      <c r="I138" s="56"/>
      <c r="J138" s="47"/>
    </row>
    <row r="139" spans="2:11" ht="20.100000000000001" customHeight="1">
      <c r="B139" s="14">
        <v>11</v>
      </c>
      <c r="C139" s="6"/>
      <c r="D139" s="6"/>
      <c r="E139" s="7" t="s">
        <v>260</v>
      </c>
      <c r="F139" s="7"/>
      <c r="G139" s="24"/>
      <c r="H139" s="53"/>
      <c r="I139" s="53"/>
      <c r="J139" s="46"/>
    </row>
    <row r="140" spans="2:11" ht="20.100000000000001" customHeight="1" outlineLevel="1">
      <c r="B140" s="68" t="s">
        <v>26</v>
      </c>
      <c r="C140" s="61" t="s">
        <v>555</v>
      </c>
      <c r="D140" s="61" t="s">
        <v>524</v>
      </c>
      <c r="E140" s="62" t="s">
        <v>436</v>
      </c>
      <c r="F140" s="64" t="s">
        <v>4</v>
      </c>
      <c r="G140" s="101">
        <v>529.37</v>
      </c>
      <c r="H140" s="149">
        <v>16.399999999999999</v>
      </c>
      <c r="I140" s="149">
        <f t="shared" ref="I140:I147" si="22">ROUND(H140+(H140*$J$8),2)</f>
        <v>20.94</v>
      </c>
      <c r="J140" s="149">
        <f t="shared" ref="J140:J147" si="23">ROUND((G140*I140),2)</f>
        <v>11085.01</v>
      </c>
    </row>
    <row r="141" spans="2:11" ht="20.100000000000001" customHeight="1" outlineLevel="1">
      <c r="B141" s="68" t="s">
        <v>27</v>
      </c>
      <c r="C141" s="61">
        <v>88489</v>
      </c>
      <c r="D141" s="70" t="s">
        <v>42</v>
      </c>
      <c r="E141" s="62" t="s">
        <v>434</v>
      </c>
      <c r="F141" s="64" t="s">
        <v>4</v>
      </c>
      <c r="G141" s="101">
        <v>445.04</v>
      </c>
      <c r="H141" s="149">
        <v>12.17</v>
      </c>
      <c r="I141" s="149">
        <f t="shared" si="22"/>
        <v>15.54</v>
      </c>
      <c r="J141" s="149">
        <f t="shared" si="23"/>
        <v>6915.92</v>
      </c>
    </row>
    <row r="142" spans="2:11" ht="20.100000000000001" customHeight="1" outlineLevel="1">
      <c r="B142" s="68" t="s">
        <v>28</v>
      </c>
      <c r="C142" s="61">
        <v>88488</v>
      </c>
      <c r="D142" s="70" t="s">
        <v>42</v>
      </c>
      <c r="E142" s="62" t="s">
        <v>282</v>
      </c>
      <c r="F142" s="64" t="s">
        <v>4</v>
      </c>
      <c r="G142" s="101">
        <v>84.33</v>
      </c>
      <c r="H142" s="149">
        <v>14.28</v>
      </c>
      <c r="I142" s="149">
        <f t="shared" si="22"/>
        <v>18.239999999999998</v>
      </c>
      <c r="J142" s="149">
        <f t="shared" si="23"/>
        <v>1538.18</v>
      </c>
    </row>
    <row r="143" spans="2:11" ht="20.100000000000001" customHeight="1" outlineLevel="1">
      <c r="B143" s="68" t="s">
        <v>70</v>
      </c>
      <c r="C143" s="61" t="s">
        <v>554</v>
      </c>
      <c r="D143" s="70" t="s">
        <v>524</v>
      </c>
      <c r="E143" s="62" t="s">
        <v>306</v>
      </c>
      <c r="F143" s="64" t="s">
        <v>4</v>
      </c>
      <c r="G143" s="101">
        <v>483.8</v>
      </c>
      <c r="H143" s="149">
        <v>50.93</v>
      </c>
      <c r="I143" s="149">
        <f t="shared" si="22"/>
        <v>65.040000000000006</v>
      </c>
      <c r="J143" s="149">
        <f t="shared" si="23"/>
        <v>31466.35</v>
      </c>
    </row>
    <row r="144" spans="2:11" ht="20.100000000000001" customHeight="1" outlineLevel="1">
      <c r="B144" s="68" t="s">
        <v>40</v>
      </c>
      <c r="C144" s="61">
        <v>102504</v>
      </c>
      <c r="D144" s="70" t="s">
        <v>42</v>
      </c>
      <c r="E144" s="127" t="s">
        <v>363</v>
      </c>
      <c r="F144" s="64" t="s">
        <v>1</v>
      </c>
      <c r="G144" s="101">
        <v>275.60000000000002</v>
      </c>
      <c r="H144" s="149">
        <v>9.08</v>
      </c>
      <c r="I144" s="149">
        <f t="shared" si="22"/>
        <v>11.6</v>
      </c>
      <c r="J144" s="149">
        <f t="shared" si="23"/>
        <v>3196.96</v>
      </c>
      <c r="K144" s="116"/>
    </row>
    <row r="145" spans="1:12" ht="20.100000000000001" customHeight="1" outlineLevel="1">
      <c r="B145" s="68" t="s">
        <v>111</v>
      </c>
      <c r="C145" s="66" t="s">
        <v>552</v>
      </c>
      <c r="D145" s="67" t="s">
        <v>524</v>
      </c>
      <c r="E145" s="128" t="s">
        <v>305</v>
      </c>
      <c r="F145" s="64" t="s">
        <v>4</v>
      </c>
      <c r="G145" s="101">
        <v>366.82</v>
      </c>
      <c r="H145" s="149">
        <v>28.03</v>
      </c>
      <c r="I145" s="149">
        <f t="shared" si="22"/>
        <v>35.79</v>
      </c>
      <c r="J145" s="149">
        <f t="shared" si="23"/>
        <v>13128.49</v>
      </c>
    </row>
    <row r="146" spans="1:12" ht="20.100000000000001" customHeight="1" outlineLevel="1">
      <c r="B146" s="68" t="s">
        <v>112</v>
      </c>
      <c r="C146" s="66" t="s">
        <v>553</v>
      </c>
      <c r="D146" s="67" t="s">
        <v>524</v>
      </c>
      <c r="E146" s="128" t="s">
        <v>432</v>
      </c>
      <c r="F146" s="64" t="s">
        <v>4</v>
      </c>
      <c r="G146" s="101">
        <v>567.82000000000005</v>
      </c>
      <c r="H146" s="149">
        <v>36.799999999999997</v>
      </c>
      <c r="I146" s="149">
        <f t="shared" si="22"/>
        <v>46.99</v>
      </c>
      <c r="J146" s="149">
        <f t="shared" si="23"/>
        <v>26681.86</v>
      </c>
    </row>
    <row r="147" spans="1:12" ht="20.100000000000001" customHeight="1" outlineLevel="1">
      <c r="B147" s="68" t="s">
        <v>300</v>
      </c>
      <c r="C147" s="66" t="s">
        <v>553</v>
      </c>
      <c r="D147" s="67" t="s">
        <v>524</v>
      </c>
      <c r="E147" s="128" t="s">
        <v>299</v>
      </c>
      <c r="F147" s="64" t="s">
        <v>4</v>
      </c>
      <c r="G147" s="101">
        <v>1030.4000000000001</v>
      </c>
      <c r="H147" s="149">
        <v>36.799999999999997</v>
      </c>
      <c r="I147" s="149">
        <f t="shared" si="22"/>
        <v>46.99</v>
      </c>
      <c r="J147" s="149">
        <f t="shared" si="23"/>
        <v>48418.5</v>
      </c>
    </row>
    <row r="148" spans="1:12" ht="20.100000000000001" customHeight="1" outlineLevel="1">
      <c r="B148" s="35"/>
      <c r="C148" s="36"/>
      <c r="D148" s="36"/>
      <c r="E148" s="36"/>
      <c r="F148" s="36"/>
      <c r="G148" s="37" t="s">
        <v>123</v>
      </c>
      <c r="H148" s="54"/>
      <c r="I148" s="54"/>
      <c r="J148" s="152">
        <f>SUM(J140:J147)</f>
        <v>142431.27000000002</v>
      </c>
    </row>
    <row r="149" spans="1:12" ht="20.100000000000001" customHeight="1">
      <c r="B149" s="2"/>
      <c r="C149" s="2"/>
      <c r="D149" s="2"/>
      <c r="E149" s="2"/>
      <c r="F149" s="2"/>
      <c r="G149" s="2"/>
      <c r="H149" s="56"/>
      <c r="I149" s="56"/>
      <c r="J149" s="47"/>
    </row>
    <row r="150" spans="1:12" ht="20.100000000000001" customHeight="1">
      <c r="B150" s="14">
        <v>12</v>
      </c>
      <c r="C150" s="6"/>
      <c r="D150" s="6"/>
      <c r="E150" s="7" t="s">
        <v>261</v>
      </c>
      <c r="F150" s="7"/>
      <c r="G150" s="24"/>
      <c r="H150" s="53"/>
      <c r="I150" s="53"/>
      <c r="J150" s="46"/>
    </row>
    <row r="151" spans="1:12" s="85" customFormat="1" ht="20.100000000000001" customHeight="1" outlineLevel="1">
      <c r="A151" s="73"/>
      <c r="B151" s="83" t="s">
        <v>29</v>
      </c>
      <c r="C151" s="83"/>
      <c r="D151" s="83"/>
      <c r="E151" s="129" t="s">
        <v>497</v>
      </c>
      <c r="F151" s="84"/>
      <c r="G151" s="77"/>
      <c r="H151" s="77"/>
      <c r="I151" s="78"/>
      <c r="J151" s="78"/>
      <c r="K151" s="72"/>
      <c r="L151" s="74"/>
    </row>
    <row r="152" spans="1:12" ht="20.100000000000001" customHeight="1" outlineLevel="1">
      <c r="B152" s="68" t="s">
        <v>166</v>
      </c>
      <c r="C152" s="70">
        <v>89401</v>
      </c>
      <c r="D152" s="63" t="s">
        <v>42</v>
      </c>
      <c r="E152" s="130" t="s">
        <v>319</v>
      </c>
      <c r="F152" s="70" t="s">
        <v>1</v>
      </c>
      <c r="G152" s="101">
        <v>12</v>
      </c>
      <c r="H152" s="149">
        <v>9.6999999999999993</v>
      </c>
      <c r="I152" s="149">
        <f t="shared" ref="I152:I187" si="24">ROUND(H152+(H152*$J$8),2)</f>
        <v>12.39</v>
      </c>
      <c r="J152" s="149">
        <f t="shared" ref="J152:J187" si="25">ROUND((G152*I152),2)</f>
        <v>148.68</v>
      </c>
    </row>
    <row r="153" spans="1:12" ht="20.100000000000001" customHeight="1" outlineLevel="1">
      <c r="B153" s="68" t="s">
        <v>167</v>
      </c>
      <c r="C153" s="70">
        <v>89446</v>
      </c>
      <c r="D153" s="70" t="s">
        <v>42</v>
      </c>
      <c r="E153" s="130" t="s">
        <v>320</v>
      </c>
      <c r="F153" s="70" t="s">
        <v>1</v>
      </c>
      <c r="G153" s="101">
        <v>42</v>
      </c>
      <c r="H153" s="149">
        <v>4.8899999999999997</v>
      </c>
      <c r="I153" s="149">
        <f t="shared" si="24"/>
        <v>6.24</v>
      </c>
      <c r="J153" s="149">
        <f t="shared" si="25"/>
        <v>262.08</v>
      </c>
    </row>
    <row r="154" spans="1:12" ht="20.100000000000001" customHeight="1" outlineLevel="1">
      <c r="B154" s="68" t="s">
        <v>328</v>
      </c>
      <c r="C154" s="63">
        <v>89447</v>
      </c>
      <c r="D154" s="70" t="s">
        <v>42</v>
      </c>
      <c r="E154" s="130" t="s">
        <v>322</v>
      </c>
      <c r="F154" s="70" t="s">
        <v>1</v>
      </c>
      <c r="G154" s="101">
        <v>28</v>
      </c>
      <c r="H154" s="149">
        <v>9.75</v>
      </c>
      <c r="I154" s="149">
        <f t="shared" si="24"/>
        <v>12.45</v>
      </c>
      <c r="J154" s="149">
        <f t="shared" si="25"/>
        <v>348.6</v>
      </c>
    </row>
    <row r="155" spans="1:12" ht="20.100000000000001" customHeight="1" outlineLevel="1">
      <c r="B155" s="68" t="s">
        <v>329</v>
      </c>
      <c r="C155" s="70">
        <v>89448</v>
      </c>
      <c r="D155" s="70" t="s">
        <v>42</v>
      </c>
      <c r="E155" s="130" t="s">
        <v>321</v>
      </c>
      <c r="F155" s="70" t="s">
        <v>1</v>
      </c>
      <c r="G155" s="101">
        <v>30</v>
      </c>
      <c r="H155" s="149">
        <v>14.94</v>
      </c>
      <c r="I155" s="149">
        <f t="shared" si="24"/>
        <v>19.079999999999998</v>
      </c>
      <c r="J155" s="149">
        <f t="shared" si="25"/>
        <v>572.4</v>
      </c>
    </row>
    <row r="156" spans="1:12" ht="20.100000000000001" customHeight="1" outlineLevel="1">
      <c r="B156" s="68" t="s">
        <v>330</v>
      </c>
      <c r="C156" s="70">
        <v>89449</v>
      </c>
      <c r="D156" s="70" t="s">
        <v>42</v>
      </c>
      <c r="E156" s="130" t="s">
        <v>323</v>
      </c>
      <c r="F156" s="70" t="s">
        <v>1</v>
      </c>
      <c r="G156" s="101">
        <v>36</v>
      </c>
      <c r="H156" s="149">
        <v>16.53</v>
      </c>
      <c r="I156" s="149">
        <f t="shared" si="24"/>
        <v>21.11</v>
      </c>
      <c r="J156" s="149">
        <f t="shared" si="25"/>
        <v>759.96</v>
      </c>
    </row>
    <row r="157" spans="1:12" ht="20.100000000000001" customHeight="1" outlineLevel="1">
      <c r="B157" s="68" t="s">
        <v>331</v>
      </c>
      <c r="C157" s="70">
        <v>89408</v>
      </c>
      <c r="D157" s="70" t="s">
        <v>42</v>
      </c>
      <c r="E157" s="106" t="s">
        <v>324</v>
      </c>
      <c r="F157" s="63" t="s">
        <v>2</v>
      </c>
      <c r="G157" s="101">
        <v>15</v>
      </c>
      <c r="H157" s="149">
        <v>7.74</v>
      </c>
      <c r="I157" s="149">
        <f t="shared" si="24"/>
        <v>9.8800000000000008</v>
      </c>
      <c r="J157" s="149">
        <f t="shared" si="25"/>
        <v>148.19999999999999</v>
      </c>
    </row>
    <row r="158" spans="1:12" ht="20.100000000000001" customHeight="1" outlineLevel="1">
      <c r="B158" s="68" t="s">
        <v>332</v>
      </c>
      <c r="C158" s="70">
        <v>89492</v>
      </c>
      <c r="D158" s="70" t="s">
        <v>42</v>
      </c>
      <c r="E158" s="106" t="s">
        <v>326</v>
      </c>
      <c r="F158" s="63" t="s">
        <v>2</v>
      </c>
      <c r="G158" s="101">
        <v>8</v>
      </c>
      <c r="H158" s="149">
        <v>7.41</v>
      </c>
      <c r="I158" s="149">
        <f t="shared" si="24"/>
        <v>9.4600000000000009</v>
      </c>
      <c r="J158" s="149">
        <f t="shared" si="25"/>
        <v>75.680000000000007</v>
      </c>
    </row>
    <row r="159" spans="1:12" ht="20.100000000000001" customHeight="1" outlineLevel="1">
      <c r="B159" s="68" t="s">
        <v>333</v>
      </c>
      <c r="C159" s="70">
        <v>89501</v>
      </c>
      <c r="D159" s="70" t="s">
        <v>42</v>
      </c>
      <c r="E159" s="106" t="s">
        <v>325</v>
      </c>
      <c r="F159" s="63" t="s">
        <v>2</v>
      </c>
      <c r="G159" s="101">
        <v>6</v>
      </c>
      <c r="H159" s="149">
        <v>12.83</v>
      </c>
      <c r="I159" s="149">
        <f t="shared" si="24"/>
        <v>16.38</v>
      </c>
      <c r="J159" s="149">
        <f t="shared" si="25"/>
        <v>98.28</v>
      </c>
    </row>
    <row r="160" spans="1:12" ht="20.100000000000001" customHeight="1" outlineLevel="1">
      <c r="B160" s="68" t="s">
        <v>334</v>
      </c>
      <c r="C160" s="70">
        <v>103951</v>
      </c>
      <c r="D160" s="63" t="s">
        <v>42</v>
      </c>
      <c r="E160" s="106" t="s">
        <v>443</v>
      </c>
      <c r="F160" s="63" t="s">
        <v>2</v>
      </c>
      <c r="G160" s="101">
        <v>4</v>
      </c>
      <c r="H160" s="149">
        <v>13.43</v>
      </c>
      <c r="I160" s="149">
        <f t="shared" si="24"/>
        <v>17.149999999999999</v>
      </c>
      <c r="J160" s="149">
        <f t="shared" si="25"/>
        <v>68.599999999999994</v>
      </c>
    </row>
    <row r="161" spans="1:12" ht="20.100000000000001" customHeight="1" outlineLevel="1">
      <c r="B161" s="68" t="s">
        <v>335</v>
      </c>
      <c r="C161" s="70">
        <v>90373</v>
      </c>
      <c r="D161" s="63" t="s">
        <v>42</v>
      </c>
      <c r="E161" s="106" t="s">
        <v>444</v>
      </c>
      <c r="F161" s="70" t="s">
        <v>2</v>
      </c>
      <c r="G161" s="101">
        <v>18</v>
      </c>
      <c r="H161" s="149">
        <v>11.69</v>
      </c>
      <c r="I161" s="149">
        <f t="shared" si="24"/>
        <v>14.93</v>
      </c>
      <c r="J161" s="149">
        <f t="shared" si="25"/>
        <v>268.74</v>
      </c>
    </row>
    <row r="162" spans="1:12" ht="20.100000000000001" customHeight="1" outlineLevel="1">
      <c r="B162" s="68" t="s">
        <v>336</v>
      </c>
      <c r="C162" s="70">
        <v>89622</v>
      </c>
      <c r="D162" s="63" t="s">
        <v>42</v>
      </c>
      <c r="E162" s="106" t="s">
        <v>430</v>
      </c>
      <c r="F162" s="70" t="s">
        <v>2</v>
      </c>
      <c r="G162" s="101">
        <v>4</v>
      </c>
      <c r="H162" s="149">
        <v>12.61</v>
      </c>
      <c r="I162" s="149">
        <f t="shared" si="24"/>
        <v>16.100000000000001</v>
      </c>
      <c r="J162" s="149">
        <f t="shared" si="25"/>
        <v>64.400000000000006</v>
      </c>
    </row>
    <row r="163" spans="1:12" ht="20.100000000000001" customHeight="1" outlineLevel="1">
      <c r="B163" s="68" t="s">
        <v>337</v>
      </c>
      <c r="C163" s="70">
        <v>89626</v>
      </c>
      <c r="D163" s="63" t="s">
        <v>42</v>
      </c>
      <c r="E163" s="106" t="s">
        <v>431</v>
      </c>
      <c r="F163" s="70" t="s">
        <v>2</v>
      </c>
      <c r="G163" s="101">
        <v>2</v>
      </c>
      <c r="H163" s="149">
        <v>26.86</v>
      </c>
      <c r="I163" s="149">
        <f t="shared" si="24"/>
        <v>34.299999999999997</v>
      </c>
      <c r="J163" s="149">
        <f t="shared" si="25"/>
        <v>68.599999999999994</v>
      </c>
    </row>
    <row r="164" spans="1:12" ht="20.100000000000001" customHeight="1" outlineLevel="1">
      <c r="B164" s="68" t="s">
        <v>338</v>
      </c>
      <c r="C164" s="63">
        <v>89534</v>
      </c>
      <c r="D164" s="63" t="s">
        <v>42</v>
      </c>
      <c r="E164" s="130" t="s">
        <v>401</v>
      </c>
      <c r="F164" s="70" t="s">
        <v>2</v>
      </c>
      <c r="G164" s="101">
        <v>8</v>
      </c>
      <c r="H164" s="149">
        <v>6.5</v>
      </c>
      <c r="I164" s="149">
        <f t="shared" si="24"/>
        <v>8.3000000000000007</v>
      </c>
      <c r="J164" s="149">
        <f t="shared" si="25"/>
        <v>66.400000000000006</v>
      </c>
    </row>
    <row r="165" spans="1:12" ht="20.100000000000001" customHeight="1" outlineLevel="1">
      <c r="B165" s="68" t="s">
        <v>339</v>
      </c>
      <c r="C165" s="63">
        <v>89385</v>
      </c>
      <c r="D165" s="63" t="s">
        <v>42</v>
      </c>
      <c r="E165" s="130" t="s">
        <v>437</v>
      </c>
      <c r="F165" s="70" t="s">
        <v>2</v>
      </c>
      <c r="G165" s="101">
        <v>4</v>
      </c>
      <c r="H165" s="149">
        <v>8.6300000000000008</v>
      </c>
      <c r="I165" s="149">
        <f t="shared" si="24"/>
        <v>11.02</v>
      </c>
      <c r="J165" s="149">
        <f t="shared" si="25"/>
        <v>44.08</v>
      </c>
    </row>
    <row r="166" spans="1:12" ht="20.100000000000001" customHeight="1" outlineLevel="1">
      <c r="B166" s="68" t="s">
        <v>340</v>
      </c>
      <c r="C166" s="63">
        <v>89433</v>
      </c>
      <c r="D166" s="63" t="s">
        <v>42</v>
      </c>
      <c r="E166" s="130" t="s">
        <v>402</v>
      </c>
      <c r="F166" s="70" t="s">
        <v>2</v>
      </c>
      <c r="G166" s="101">
        <v>4</v>
      </c>
      <c r="H166" s="149">
        <v>11.76</v>
      </c>
      <c r="I166" s="149">
        <f t="shared" si="24"/>
        <v>15.02</v>
      </c>
      <c r="J166" s="149">
        <f t="shared" si="25"/>
        <v>60.08</v>
      </c>
    </row>
    <row r="167" spans="1:12" ht="20.100000000000001" customHeight="1" outlineLevel="1">
      <c r="B167" s="68" t="s">
        <v>341</v>
      </c>
      <c r="C167" s="63">
        <v>89605</v>
      </c>
      <c r="D167" s="63" t="s">
        <v>42</v>
      </c>
      <c r="E167" s="153" t="s">
        <v>403</v>
      </c>
      <c r="F167" s="70" t="s">
        <v>2</v>
      </c>
      <c r="G167" s="101">
        <v>2</v>
      </c>
      <c r="H167" s="149"/>
      <c r="I167" s="149">
        <f t="shared" si="24"/>
        <v>0</v>
      </c>
      <c r="J167" s="149">
        <f t="shared" si="25"/>
        <v>0</v>
      </c>
    </row>
    <row r="168" spans="1:12" ht="20.100000000000001" customHeight="1" outlineLevel="1">
      <c r="B168" s="68" t="s">
        <v>342</v>
      </c>
      <c r="C168" s="63">
        <v>103958</v>
      </c>
      <c r="D168" s="63" t="s">
        <v>42</v>
      </c>
      <c r="E168" s="130" t="s">
        <v>404</v>
      </c>
      <c r="F168" s="70" t="s">
        <v>2</v>
      </c>
      <c r="G168" s="101">
        <v>2</v>
      </c>
      <c r="H168" s="149">
        <v>8.93</v>
      </c>
      <c r="I168" s="149">
        <f t="shared" si="24"/>
        <v>11.4</v>
      </c>
      <c r="J168" s="149">
        <f t="shared" si="25"/>
        <v>22.8</v>
      </c>
    </row>
    <row r="169" spans="1:12" ht="20.100000000000001" customHeight="1" outlineLevel="1">
      <c r="B169" s="68" t="s">
        <v>343</v>
      </c>
      <c r="C169" s="63">
        <v>103964</v>
      </c>
      <c r="D169" s="63" t="s">
        <v>42</v>
      </c>
      <c r="E169" s="130" t="s">
        <v>405</v>
      </c>
      <c r="F169" s="70" t="s">
        <v>2</v>
      </c>
      <c r="G169" s="101">
        <v>4</v>
      </c>
      <c r="H169" s="149">
        <v>7.31</v>
      </c>
      <c r="I169" s="149">
        <f t="shared" si="24"/>
        <v>9.33</v>
      </c>
      <c r="J169" s="149">
        <f t="shared" si="25"/>
        <v>37.32</v>
      </c>
    </row>
    <row r="170" spans="1:12" ht="20.100000000000001" customHeight="1" outlineLevel="1">
      <c r="B170" s="68" t="s">
        <v>344</v>
      </c>
      <c r="C170" s="70">
        <v>89375</v>
      </c>
      <c r="D170" s="63" t="s">
        <v>42</v>
      </c>
      <c r="E170" s="106" t="s">
        <v>438</v>
      </c>
      <c r="F170" s="70" t="s">
        <v>2</v>
      </c>
      <c r="G170" s="101">
        <v>6</v>
      </c>
      <c r="H170" s="149">
        <v>10.77</v>
      </c>
      <c r="I170" s="149">
        <f t="shared" si="24"/>
        <v>13.75</v>
      </c>
      <c r="J170" s="149">
        <f t="shared" si="25"/>
        <v>82.5</v>
      </c>
    </row>
    <row r="171" spans="1:12" ht="20.100000000000001" customHeight="1" outlineLevel="1">
      <c r="B171" s="68" t="s">
        <v>345</v>
      </c>
      <c r="C171" s="70">
        <v>89594</v>
      </c>
      <c r="D171" s="63" t="s">
        <v>42</v>
      </c>
      <c r="E171" s="106" t="s">
        <v>439</v>
      </c>
      <c r="F171" s="70" t="s">
        <v>2</v>
      </c>
      <c r="G171" s="101">
        <v>2</v>
      </c>
      <c r="H171" s="149">
        <v>31.94</v>
      </c>
      <c r="I171" s="149">
        <f t="shared" si="24"/>
        <v>40.79</v>
      </c>
      <c r="J171" s="149">
        <f t="shared" si="25"/>
        <v>81.58</v>
      </c>
    </row>
    <row r="172" spans="1:12" s="85" customFormat="1" ht="20.100000000000001" customHeight="1" outlineLevel="1">
      <c r="A172" s="73"/>
      <c r="B172" s="83" t="s">
        <v>30</v>
      </c>
      <c r="C172" s="67"/>
      <c r="D172" s="75"/>
      <c r="E172" s="76" t="s">
        <v>327</v>
      </c>
      <c r="F172" s="79"/>
      <c r="G172" s="77"/>
      <c r="H172" s="149"/>
      <c r="I172" s="149"/>
      <c r="J172" s="149"/>
      <c r="K172" s="72"/>
      <c r="L172" s="74"/>
    </row>
    <row r="173" spans="1:12" ht="20.100000000000001" customHeight="1" outlineLevel="1">
      <c r="B173" s="68" t="s">
        <v>168</v>
      </c>
      <c r="C173" s="70">
        <v>89353</v>
      </c>
      <c r="D173" s="70" t="s">
        <v>42</v>
      </c>
      <c r="E173" s="130" t="s">
        <v>394</v>
      </c>
      <c r="F173" s="70" t="s">
        <v>2</v>
      </c>
      <c r="G173" s="101">
        <v>1</v>
      </c>
      <c r="H173" s="149">
        <v>52.7</v>
      </c>
      <c r="I173" s="149">
        <f t="shared" si="24"/>
        <v>67.3</v>
      </c>
      <c r="J173" s="149">
        <f t="shared" si="25"/>
        <v>67.3</v>
      </c>
    </row>
    <row r="174" spans="1:12" ht="20.100000000000001" customHeight="1" outlineLevel="1">
      <c r="B174" s="68" t="s">
        <v>169</v>
      </c>
      <c r="C174" s="63">
        <v>94497</v>
      </c>
      <c r="D174" s="63" t="s">
        <v>42</v>
      </c>
      <c r="E174" s="130" t="s">
        <v>395</v>
      </c>
      <c r="F174" s="70" t="s">
        <v>2</v>
      </c>
      <c r="G174" s="101">
        <v>2</v>
      </c>
      <c r="H174" s="149">
        <v>141.4</v>
      </c>
      <c r="I174" s="149">
        <f t="shared" si="24"/>
        <v>180.57</v>
      </c>
      <c r="J174" s="149">
        <f t="shared" si="25"/>
        <v>361.14</v>
      </c>
    </row>
    <row r="175" spans="1:12" ht="20.100000000000001" customHeight="1" outlineLevel="1">
      <c r="B175" s="68" t="s">
        <v>170</v>
      </c>
      <c r="C175" s="63" t="s">
        <v>556</v>
      </c>
      <c r="D175" s="63" t="s">
        <v>524</v>
      </c>
      <c r="E175" s="130" t="s">
        <v>396</v>
      </c>
      <c r="F175" s="70" t="s">
        <v>2</v>
      </c>
      <c r="G175" s="101">
        <v>2</v>
      </c>
      <c r="H175" s="149">
        <v>171.98</v>
      </c>
      <c r="I175" s="149">
        <f t="shared" si="24"/>
        <v>219.62</v>
      </c>
      <c r="J175" s="149">
        <f t="shared" si="25"/>
        <v>439.24</v>
      </c>
    </row>
    <row r="176" spans="1:12" ht="20.100000000000001" customHeight="1" outlineLevel="1">
      <c r="B176" s="68" t="s">
        <v>171</v>
      </c>
      <c r="C176" s="63" t="s">
        <v>557</v>
      </c>
      <c r="D176" s="63" t="s">
        <v>524</v>
      </c>
      <c r="E176" s="130" t="s">
        <v>397</v>
      </c>
      <c r="F176" s="70" t="s">
        <v>2</v>
      </c>
      <c r="G176" s="101">
        <v>2</v>
      </c>
      <c r="H176" s="149">
        <v>143.52000000000001</v>
      </c>
      <c r="I176" s="149">
        <f t="shared" si="24"/>
        <v>183.28</v>
      </c>
      <c r="J176" s="149">
        <f t="shared" si="25"/>
        <v>366.56</v>
      </c>
    </row>
    <row r="177" spans="1:10" ht="20.100000000000001" customHeight="1" outlineLevel="1">
      <c r="B177" s="68" t="s">
        <v>172</v>
      </c>
      <c r="C177" s="63" t="s">
        <v>558</v>
      </c>
      <c r="D177" s="63" t="s">
        <v>524</v>
      </c>
      <c r="E177" s="130" t="s">
        <v>398</v>
      </c>
      <c r="F177" s="70" t="s">
        <v>2</v>
      </c>
      <c r="G177" s="101">
        <v>2</v>
      </c>
      <c r="H177" s="149">
        <v>114.05</v>
      </c>
      <c r="I177" s="149">
        <f t="shared" si="24"/>
        <v>145.63999999999999</v>
      </c>
      <c r="J177" s="149">
        <f t="shared" si="25"/>
        <v>291.27999999999997</v>
      </c>
    </row>
    <row r="178" spans="1:10" ht="20.100000000000001" customHeight="1" outlineLevel="1">
      <c r="B178" s="68" t="s">
        <v>346</v>
      </c>
      <c r="C178" s="63" t="s">
        <v>559</v>
      </c>
      <c r="D178" s="63" t="s">
        <v>524</v>
      </c>
      <c r="E178" s="130" t="s">
        <v>399</v>
      </c>
      <c r="F178" s="70" t="s">
        <v>2</v>
      </c>
      <c r="G178" s="101">
        <v>2</v>
      </c>
      <c r="H178" s="149">
        <v>86.62</v>
      </c>
      <c r="I178" s="149">
        <f t="shared" si="24"/>
        <v>110.61</v>
      </c>
      <c r="J178" s="149">
        <f t="shared" si="25"/>
        <v>221.22</v>
      </c>
    </row>
    <row r="179" spans="1:10" ht="20.100000000000001" customHeight="1" outlineLevel="1">
      <c r="B179" s="68" t="s">
        <v>347</v>
      </c>
      <c r="C179" s="63" t="s">
        <v>560</v>
      </c>
      <c r="D179" s="63" t="s">
        <v>524</v>
      </c>
      <c r="E179" s="130" t="s">
        <v>440</v>
      </c>
      <c r="F179" s="70" t="s">
        <v>2</v>
      </c>
      <c r="G179" s="101">
        <v>8</v>
      </c>
      <c r="H179" s="149">
        <v>86.92</v>
      </c>
      <c r="I179" s="149">
        <f t="shared" si="24"/>
        <v>111</v>
      </c>
      <c r="J179" s="149">
        <f t="shared" si="25"/>
        <v>888</v>
      </c>
    </row>
    <row r="180" spans="1:10" ht="20.100000000000001" customHeight="1" outlineLevel="1">
      <c r="B180" s="68" t="s">
        <v>348</v>
      </c>
      <c r="C180" s="63">
        <v>94656</v>
      </c>
      <c r="D180" s="63" t="s">
        <v>42</v>
      </c>
      <c r="E180" s="117" t="s">
        <v>464</v>
      </c>
      <c r="F180" s="70" t="s">
        <v>2</v>
      </c>
      <c r="G180" s="101">
        <v>12</v>
      </c>
      <c r="H180" s="149">
        <v>3.07</v>
      </c>
      <c r="I180" s="149">
        <f t="shared" si="24"/>
        <v>3.92</v>
      </c>
      <c r="J180" s="149">
        <f t="shared" si="25"/>
        <v>47.04</v>
      </c>
    </row>
    <row r="181" spans="1:10" ht="20.100000000000001" customHeight="1" outlineLevel="1">
      <c r="B181" s="68" t="s">
        <v>349</v>
      </c>
      <c r="C181" s="63">
        <v>94658</v>
      </c>
      <c r="D181" s="63" t="s">
        <v>42</v>
      </c>
      <c r="E181" s="117" t="s">
        <v>465</v>
      </c>
      <c r="F181" s="70" t="s">
        <v>2</v>
      </c>
      <c r="G181" s="101">
        <v>4</v>
      </c>
      <c r="H181" s="149">
        <v>4.63</v>
      </c>
      <c r="I181" s="149">
        <f t="shared" si="24"/>
        <v>5.91</v>
      </c>
      <c r="J181" s="149">
        <f t="shared" si="25"/>
        <v>23.64</v>
      </c>
    </row>
    <row r="182" spans="1:10" ht="20.100000000000001" customHeight="1" outlineLevel="1">
      <c r="B182" s="68" t="s">
        <v>350</v>
      </c>
      <c r="C182" s="63">
        <v>94660</v>
      </c>
      <c r="D182" s="63" t="s">
        <v>42</v>
      </c>
      <c r="E182" s="117" t="s">
        <v>466</v>
      </c>
      <c r="F182" s="70" t="s">
        <v>2</v>
      </c>
      <c r="G182" s="101">
        <v>4</v>
      </c>
      <c r="H182" s="149">
        <v>7.36</v>
      </c>
      <c r="I182" s="149">
        <f t="shared" si="24"/>
        <v>9.4</v>
      </c>
      <c r="J182" s="149">
        <f t="shared" si="25"/>
        <v>37.6</v>
      </c>
    </row>
    <row r="183" spans="1:10" ht="20.100000000000001" customHeight="1" outlineLevel="1">
      <c r="B183" s="68" t="s">
        <v>351</v>
      </c>
      <c r="C183" s="63">
        <v>94662</v>
      </c>
      <c r="D183" s="63" t="s">
        <v>42</v>
      </c>
      <c r="E183" s="117" t="s">
        <v>467</v>
      </c>
      <c r="F183" s="70" t="s">
        <v>2</v>
      </c>
      <c r="G183" s="101">
        <v>4</v>
      </c>
      <c r="H183" s="149">
        <v>9.67</v>
      </c>
      <c r="I183" s="149">
        <f t="shared" si="24"/>
        <v>12.35</v>
      </c>
      <c r="J183" s="149">
        <f t="shared" si="25"/>
        <v>49.4</v>
      </c>
    </row>
    <row r="184" spans="1:10" ht="20.100000000000001" customHeight="1" outlineLevel="1">
      <c r="B184" s="68" t="s">
        <v>352</v>
      </c>
      <c r="C184" s="63">
        <v>86884</v>
      </c>
      <c r="D184" s="63" t="s">
        <v>42</v>
      </c>
      <c r="E184" s="130" t="s">
        <v>400</v>
      </c>
      <c r="F184" s="70" t="s">
        <v>2</v>
      </c>
      <c r="G184" s="101">
        <v>10</v>
      </c>
      <c r="H184" s="149">
        <v>10.57</v>
      </c>
      <c r="I184" s="149">
        <f t="shared" si="24"/>
        <v>13.5</v>
      </c>
      <c r="J184" s="149">
        <f t="shared" si="25"/>
        <v>135</v>
      </c>
    </row>
    <row r="185" spans="1:10" ht="20.100000000000001" customHeight="1" outlineLevel="1">
      <c r="B185" s="68" t="s">
        <v>353</v>
      </c>
      <c r="C185" s="63" t="s">
        <v>562</v>
      </c>
      <c r="D185" s="63" t="s">
        <v>524</v>
      </c>
      <c r="E185" s="106" t="s">
        <v>441</v>
      </c>
      <c r="F185" s="70" t="s">
        <v>2</v>
      </c>
      <c r="G185" s="101">
        <v>3</v>
      </c>
      <c r="H185" s="149">
        <v>21.67</v>
      </c>
      <c r="I185" s="149">
        <f t="shared" si="24"/>
        <v>27.67</v>
      </c>
      <c r="J185" s="149">
        <f t="shared" si="25"/>
        <v>83.01</v>
      </c>
    </row>
    <row r="186" spans="1:10" ht="20.100000000000001" customHeight="1" outlineLevel="1">
      <c r="B186" s="68" t="s">
        <v>354</v>
      </c>
      <c r="C186" s="63" t="s">
        <v>561</v>
      </c>
      <c r="D186" s="63" t="s">
        <v>524</v>
      </c>
      <c r="E186" s="106" t="s">
        <v>442</v>
      </c>
      <c r="F186" s="70" t="s">
        <v>2</v>
      </c>
      <c r="G186" s="101">
        <v>2</v>
      </c>
      <c r="H186" s="149">
        <v>51.4</v>
      </c>
      <c r="I186" s="149">
        <f t="shared" si="24"/>
        <v>65.64</v>
      </c>
      <c r="J186" s="149">
        <f t="shared" si="25"/>
        <v>131.28</v>
      </c>
    </row>
    <row r="187" spans="1:10" ht="20.100000000000001" customHeight="1" outlineLevel="1">
      <c r="B187" s="68" t="s">
        <v>355</v>
      </c>
      <c r="C187" s="70">
        <v>1430</v>
      </c>
      <c r="D187" s="63" t="s">
        <v>539</v>
      </c>
      <c r="E187" s="106" t="s">
        <v>358</v>
      </c>
      <c r="F187" s="70" t="s">
        <v>2</v>
      </c>
      <c r="G187" s="101">
        <v>1</v>
      </c>
      <c r="H187" s="149">
        <v>1766.66</v>
      </c>
      <c r="I187" s="149">
        <f t="shared" si="24"/>
        <v>2256.02</v>
      </c>
      <c r="J187" s="149">
        <f t="shared" si="25"/>
        <v>2256.02</v>
      </c>
    </row>
    <row r="188" spans="1:10" ht="20.100000000000001" customHeight="1" outlineLevel="1">
      <c r="B188" s="35"/>
      <c r="C188" s="36"/>
      <c r="D188" s="36"/>
      <c r="E188" s="36"/>
      <c r="F188" s="36"/>
      <c r="G188" s="37" t="s">
        <v>123</v>
      </c>
      <c r="H188" s="54"/>
      <c r="I188" s="54"/>
      <c r="J188" s="152">
        <f>SUM(J152:J187)</f>
        <v>8676.7100000000009</v>
      </c>
    </row>
    <row r="189" spans="1:10" ht="20.100000000000001" customHeight="1">
      <c r="B189" s="81"/>
      <c r="C189" s="5"/>
      <c r="D189" s="5"/>
      <c r="E189" s="5"/>
      <c r="F189" s="5"/>
      <c r="G189" s="5"/>
      <c r="H189" s="51"/>
      <c r="I189" s="51"/>
      <c r="J189" s="42"/>
    </row>
    <row r="190" spans="1:10" ht="20.100000000000001" customHeight="1">
      <c r="B190" s="14">
        <v>13</v>
      </c>
      <c r="C190" s="6"/>
      <c r="D190" s="6"/>
      <c r="E190" s="7" t="s">
        <v>48</v>
      </c>
      <c r="F190" s="7"/>
      <c r="G190" s="24"/>
      <c r="H190" s="53"/>
      <c r="I190" s="53"/>
      <c r="J190" s="46"/>
    </row>
    <row r="191" spans="1:10" s="85" customFormat="1" ht="20.100000000000001" customHeight="1" outlineLevel="1">
      <c r="A191" s="73"/>
      <c r="B191" s="83" t="s">
        <v>74</v>
      </c>
      <c r="C191" s="83"/>
      <c r="D191" s="65"/>
      <c r="E191" s="129" t="s">
        <v>497</v>
      </c>
      <c r="F191" s="84"/>
      <c r="G191" s="77"/>
      <c r="H191" s="91"/>
      <c r="I191" s="78"/>
      <c r="J191" s="78"/>
    </row>
    <row r="192" spans="1:10" ht="20.100000000000001" customHeight="1" outlineLevel="1">
      <c r="B192" s="68" t="s">
        <v>173</v>
      </c>
      <c r="C192" s="70">
        <v>89711</v>
      </c>
      <c r="D192" s="70" t="s">
        <v>42</v>
      </c>
      <c r="E192" s="130" t="s">
        <v>286</v>
      </c>
      <c r="F192" s="70" t="s">
        <v>1</v>
      </c>
      <c r="G192" s="101">
        <v>47.5</v>
      </c>
      <c r="H192" s="149">
        <v>19.39</v>
      </c>
      <c r="I192" s="149">
        <f t="shared" ref="I192:I212" si="26">ROUND(H192+(H192*$J$8),2)</f>
        <v>24.76</v>
      </c>
      <c r="J192" s="149">
        <f t="shared" ref="J192:J212" si="27">ROUND((G192*I192),2)</f>
        <v>1176.0999999999999</v>
      </c>
    </row>
    <row r="193" spans="1:10" ht="20.100000000000001" customHeight="1" outlineLevel="1">
      <c r="B193" s="68" t="s">
        <v>174</v>
      </c>
      <c r="C193" s="70">
        <v>89712</v>
      </c>
      <c r="D193" s="70" t="s">
        <v>42</v>
      </c>
      <c r="E193" s="130" t="s">
        <v>287</v>
      </c>
      <c r="F193" s="70" t="s">
        <v>1</v>
      </c>
      <c r="G193" s="101">
        <v>21.5</v>
      </c>
      <c r="H193" s="149">
        <v>24.65</v>
      </c>
      <c r="I193" s="149">
        <f t="shared" si="26"/>
        <v>31.48</v>
      </c>
      <c r="J193" s="149">
        <f t="shared" si="27"/>
        <v>676.82</v>
      </c>
    </row>
    <row r="194" spans="1:10" ht="20.100000000000001" customHeight="1" outlineLevel="1">
      <c r="B194" s="68" t="s">
        <v>175</v>
      </c>
      <c r="C194" s="70">
        <v>89714</v>
      </c>
      <c r="D194" s="70" t="s">
        <v>42</v>
      </c>
      <c r="E194" s="130" t="s">
        <v>288</v>
      </c>
      <c r="F194" s="70" t="s">
        <v>1</v>
      </c>
      <c r="G194" s="101">
        <v>36</v>
      </c>
      <c r="H194" s="149">
        <v>34.340000000000003</v>
      </c>
      <c r="I194" s="149">
        <f t="shared" si="26"/>
        <v>43.85</v>
      </c>
      <c r="J194" s="149">
        <f t="shared" si="27"/>
        <v>1578.6</v>
      </c>
    </row>
    <row r="195" spans="1:10" ht="20.100000000000001" customHeight="1" outlineLevel="1">
      <c r="B195" s="68" t="s">
        <v>176</v>
      </c>
      <c r="C195" s="70">
        <v>89726</v>
      </c>
      <c r="D195" s="70" t="s">
        <v>42</v>
      </c>
      <c r="E195" s="130" t="s">
        <v>289</v>
      </c>
      <c r="F195" s="70" t="s">
        <v>2</v>
      </c>
      <c r="G195" s="101">
        <v>7</v>
      </c>
      <c r="H195" s="149">
        <v>9.44</v>
      </c>
      <c r="I195" s="149">
        <f t="shared" si="26"/>
        <v>12.05</v>
      </c>
      <c r="J195" s="149">
        <f t="shared" si="27"/>
        <v>84.35</v>
      </c>
    </row>
    <row r="196" spans="1:10" ht="20.100000000000001" customHeight="1" outlineLevel="1">
      <c r="B196" s="68" t="s">
        <v>177</v>
      </c>
      <c r="C196" s="70">
        <v>89744</v>
      </c>
      <c r="D196" s="70" t="s">
        <v>42</v>
      </c>
      <c r="E196" s="130" t="s">
        <v>290</v>
      </c>
      <c r="F196" s="70" t="s">
        <v>2</v>
      </c>
      <c r="G196" s="101">
        <v>6</v>
      </c>
      <c r="H196" s="149">
        <v>24.86</v>
      </c>
      <c r="I196" s="149">
        <f t="shared" si="26"/>
        <v>31.75</v>
      </c>
      <c r="J196" s="149">
        <f t="shared" si="27"/>
        <v>190.5</v>
      </c>
    </row>
    <row r="197" spans="1:10" ht="20.100000000000001" customHeight="1" outlineLevel="1">
      <c r="B197" s="68" t="s">
        <v>178</v>
      </c>
      <c r="C197" s="63">
        <v>89724</v>
      </c>
      <c r="D197" s="70" t="s">
        <v>42</v>
      </c>
      <c r="E197" s="130" t="s">
        <v>446</v>
      </c>
      <c r="F197" s="70" t="s">
        <v>2</v>
      </c>
      <c r="G197" s="101">
        <v>10</v>
      </c>
      <c r="H197" s="149">
        <v>9.23</v>
      </c>
      <c r="I197" s="149">
        <f t="shared" si="26"/>
        <v>11.79</v>
      </c>
      <c r="J197" s="149">
        <f t="shared" si="27"/>
        <v>117.9</v>
      </c>
    </row>
    <row r="198" spans="1:10" ht="20.100000000000001" customHeight="1" outlineLevel="1">
      <c r="B198" s="68" t="s">
        <v>499</v>
      </c>
      <c r="C198" s="63">
        <v>89785</v>
      </c>
      <c r="D198" s="70" t="s">
        <v>42</v>
      </c>
      <c r="E198" s="130" t="s">
        <v>626</v>
      </c>
      <c r="F198" s="70" t="s">
        <v>2</v>
      </c>
      <c r="G198" s="101">
        <v>6</v>
      </c>
      <c r="H198" s="149">
        <v>24.02</v>
      </c>
      <c r="I198" s="149">
        <f t="shared" si="26"/>
        <v>30.67</v>
      </c>
      <c r="J198" s="149">
        <f t="shared" si="27"/>
        <v>184.02</v>
      </c>
    </row>
    <row r="199" spans="1:10" ht="20.100000000000001" customHeight="1" outlineLevel="1">
      <c r="B199" s="68" t="s">
        <v>500</v>
      </c>
      <c r="C199" s="63">
        <v>1074</v>
      </c>
      <c r="D199" s="70" t="s">
        <v>539</v>
      </c>
      <c r="E199" s="130" t="s">
        <v>628</v>
      </c>
      <c r="F199" s="70" t="s">
        <v>2</v>
      </c>
      <c r="G199" s="101">
        <v>6</v>
      </c>
      <c r="H199" s="149">
        <v>10.72</v>
      </c>
      <c r="I199" s="149">
        <f t="shared" si="26"/>
        <v>13.69</v>
      </c>
      <c r="J199" s="149">
        <f t="shared" si="27"/>
        <v>82.14</v>
      </c>
    </row>
    <row r="200" spans="1:10" ht="20.100000000000001" customHeight="1" outlineLevel="1">
      <c r="B200" s="68" t="s">
        <v>501</v>
      </c>
      <c r="C200" s="63">
        <v>104345</v>
      </c>
      <c r="D200" s="70" t="s">
        <v>42</v>
      </c>
      <c r="E200" s="130" t="s">
        <v>447</v>
      </c>
      <c r="F200" s="70" t="s">
        <v>2</v>
      </c>
      <c r="G200" s="101">
        <v>5</v>
      </c>
      <c r="H200" s="149">
        <v>38.86</v>
      </c>
      <c r="I200" s="149">
        <f t="shared" si="26"/>
        <v>49.62</v>
      </c>
      <c r="J200" s="149">
        <f t="shared" si="27"/>
        <v>248.1</v>
      </c>
    </row>
    <row r="201" spans="1:10" ht="20.100000000000001" customHeight="1" outlineLevel="1">
      <c r="B201" s="68" t="s">
        <v>502</v>
      </c>
      <c r="C201" s="63">
        <v>89834</v>
      </c>
      <c r="D201" s="70" t="s">
        <v>42</v>
      </c>
      <c r="E201" s="130" t="s">
        <v>291</v>
      </c>
      <c r="F201" s="70" t="s">
        <v>2</v>
      </c>
      <c r="G201" s="101">
        <v>5</v>
      </c>
      <c r="H201" s="149">
        <v>48.06</v>
      </c>
      <c r="I201" s="149">
        <f t="shared" si="26"/>
        <v>61.37</v>
      </c>
      <c r="J201" s="149">
        <f t="shared" si="27"/>
        <v>306.85000000000002</v>
      </c>
    </row>
    <row r="202" spans="1:10" ht="20.100000000000001" customHeight="1" outlineLevel="1">
      <c r="B202" s="68" t="s">
        <v>503</v>
      </c>
      <c r="C202" s="70">
        <v>1537</v>
      </c>
      <c r="D202" s="70" t="s">
        <v>539</v>
      </c>
      <c r="E202" s="130" t="s">
        <v>448</v>
      </c>
      <c r="F202" s="70" t="s">
        <v>2</v>
      </c>
      <c r="G202" s="101">
        <v>1</v>
      </c>
      <c r="H202" s="149">
        <v>36.130000000000003</v>
      </c>
      <c r="I202" s="149">
        <f t="shared" si="26"/>
        <v>46.14</v>
      </c>
      <c r="J202" s="149">
        <f t="shared" si="27"/>
        <v>46.14</v>
      </c>
    </row>
    <row r="203" spans="1:10" ht="20.100000000000001" customHeight="1" outlineLevel="1">
      <c r="B203" s="68" t="s">
        <v>627</v>
      </c>
      <c r="C203" s="70">
        <v>89728</v>
      </c>
      <c r="D203" s="70" t="s">
        <v>42</v>
      </c>
      <c r="E203" s="130" t="s">
        <v>449</v>
      </c>
      <c r="F203" s="70" t="s">
        <v>2</v>
      </c>
      <c r="G203" s="101">
        <v>16</v>
      </c>
      <c r="H203" s="149">
        <v>11.23</v>
      </c>
      <c r="I203" s="149">
        <f t="shared" si="26"/>
        <v>14.34</v>
      </c>
      <c r="J203" s="149">
        <f t="shared" si="27"/>
        <v>229.44</v>
      </c>
    </row>
    <row r="204" spans="1:10" s="85" customFormat="1" ht="20.100000000000001" customHeight="1" outlineLevel="1">
      <c r="A204" s="73"/>
      <c r="B204" s="83" t="s">
        <v>75</v>
      </c>
      <c r="C204" s="65"/>
      <c r="D204" s="65"/>
      <c r="E204" s="76" t="s">
        <v>498</v>
      </c>
      <c r="F204" s="65"/>
      <c r="G204" s="77"/>
      <c r="H204" s="149"/>
      <c r="I204" s="149"/>
      <c r="J204" s="149"/>
    </row>
    <row r="205" spans="1:10" ht="20.100000000000001" customHeight="1" outlineLevel="1">
      <c r="B205" s="68" t="s">
        <v>179</v>
      </c>
      <c r="C205" s="70" t="s">
        <v>563</v>
      </c>
      <c r="D205" s="70" t="s">
        <v>524</v>
      </c>
      <c r="E205" s="130" t="s">
        <v>450</v>
      </c>
      <c r="F205" s="70" t="s">
        <v>2</v>
      </c>
      <c r="G205" s="101">
        <v>6</v>
      </c>
      <c r="H205" s="149">
        <v>79.38</v>
      </c>
      <c r="I205" s="149">
        <f t="shared" si="26"/>
        <v>101.37</v>
      </c>
      <c r="J205" s="149">
        <f t="shared" si="27"/>
        <v>608.22</v>
      </c>
    </row>
    <row r="206" spans="1:10" ht="20.100000000000001" customHeight="1" outlineLevel="1">
      <c r="B206" s="68" t="s">
        <v>180</v>
      </c>
      <c r="C206" s="63" t="s">
        <v>564</v>
      </c>
      <c r="D206" s="70" t="s">
        <v>524</v>
      </c>
      <c r="E206" s="117" t="s">
        <v>494</v>
      </c>
      <c r="F206" s="70" t="s">
        <v>2</v>
      </c>
      <c r="G206" s="101">
        <v>2</v>
      </c>
      <c r="H206" s="149">
        <v>488.56</v>
      </c>
      <c r="I206" s="149">
        <f t="shared" si="26"/>
        <v>623.89</v>
      </c>
      <c r="J206" s="149">
        <f t="shared" si="27"/>
        <v>1247.78</v>
      </c>
    </row>
    <row r="207" spans="1:10" ht="20.100000000000001" customHeight="1" outlineLevel="1">
      <c r="B207" s="68" t="s">
        <v>181</v>
      </c>
      <c r="C207" s="70">
        <v>89710</v>
      </c>
      <c r="D207" s="70" t="s">
        <v>42</v>
      </c>
      <c r="E207" s="130" t="s">
        <v>495</v>
      </c>
      <c r="F207" s="70" t="s">
        <v>2</v>
      </c>
      <c r="G207" s="101">
        <v>6</v>
      </c>
      <c r="H207" s="149">
        <v>17.2</v>
      </c>
      <c r="I207" s="149">
        <f t="shared" si="26"/>
        <v>21.96</v>
      </c>
      <c r="J207" s="149">
        <f t="shared" si="27"/>
        <v>131.76</v>
      </c>
    </row>
    <row r="208" spans="1:10" ht="20.100000000000001" customHeight="1" outlineLevel="1">
      <c r="B208" s="68" t="s">
        <v>182</v>
      </c>
      <c r="C208" s="70">
        <v>89798</v>
      </c>
      <c r="D208" s="70" t="s">
        <v>42</v>
      </c>
      <c r="E208" s="130" t="s">
        <v>445</v>
      </c>
      <c r="F208" s="70" t="s">
        <v>1</v>
      </c>
      <c r="G208" s="101">
        <v>8</v>
      </c>
      <c r="H208" s="149">
        <v>12.4</v>
      </c>
      <c r="I208" s="149">
        <f t="shared" si="26"/>
        <v>15.83</v>
      </c>
      <c r="J208" s="149">
        <f t="shared" si="27"/>
        <v>126.64</v>
      </c>
    </row>
    <row r="209" spans="1:12" ht="20.100000000000001" customHeight="1" outlineLevel="1">
      <c r="B209" s="68" t="s">
        <v>183</v>
      </c>
      <c r="C209" s="63">
        <v>86882</v>
      </c>
      <c r="D209" s="70" t="s">
        <v>42</v>
      </c>
      <c r="E209" s="117" t="s">
        <v>496</v>
      </c>
      <c r="F209" s="70" t="s">
        <v>2</v>
      </c>
      <c r="G209" s="101">
        <v>8</v>
      </c>
      <c r="H209" s="149">
        <v>22.93</v>
      </c>
      <c r="I209" s="149">
        <f t="shared" si="26"/>
        <v>29.28</v>
      </c>
      <c r="J209" s="149">
        <f t="shared" si="27"/>
        <v>234.24</v>
      </c>
    </row>
    <row r="210" spans="1:12" ht="20.100000000000001" customHeight="1" outlineLevel="1">
      <c r="B210" s="68" t="s">
        <v>184</v>
      </c>
      <c r="C210" s="63">
        <v>3677</v>
      </c>
      <c r="D210" s="70" t="s">
        <v>539</v>
      </c>
      <c r="E210" s="117" t="s">
        <v>292</v>
      </c>
      <c r="F210" s="70" t="s">
        <v>2</v>
      </c>
      <c r="G210" s="101">
        <v>8</v>
      </c>
      <c r="H210" s="149">
        <v>20.51</v>
      </c>
      <c r="I210" s="149">
        <f t="shared" si="26"/>
        <v>26.19</v>
      </c>
      <c r="J210" s="149">
        <f t="shared" si="27"/>
        <v>209.52</v>
      </c>
    </row>
    <row r="211" spans="1:12" s="85" customFormat="1" ht="20.100000000000001" customHeight="1" outlineLevel="1">
      <c r="A211" s="73"/>
      <c r="B211" s="68" t="s">
        <v>185</v>
      </c>
      <c r="C211" s="65" t="s">
        <v>588</v>
      </c>
      <c r="D211" s="65" t="s">
        <v>638</v>
      </c>
      <c r="E211" s="169" t="s">
        <v>361</v>
      </c>
      <c r="F211" s="65" t="s">
        <v>2</v>
      </c>
      <c r="G211" s="101">
        <v>1</v>
      </c>
      <c r="H211" s="149">
        <f>COMPOSIÇÕES!F37</f>
        <v>4158.6468999999997</v>
      </c>
      <c r="I211" s="149">
        <f t="shared" si="26"/>
        <v>5310.59</v>
      </c>
      <c r="J211" s="149">
        <f t="shared" si="27"/>
        <v>5310.59</v>
      </c>
      <c r="K211" s="81"/>
      <c r="L211" s="74"/>
    </row>
    <row r="212" spans="1:12" s="85" customFormat="1" ht="20.100000000000001" customHeight="1" outlineLevel="1">
      <c r="A212" s="73"/>
      <c r="B212" s="68" t="s">
        <v>186</v>
      </c>
      <c r="C212" s="65">
        <v>98052</v>
      </c>
      <c r="D212" s="67" t="s">
        <v>42</v>
      </c>
      <c r="E212" s="103" t="s">
        <v>362</v>
      </c>
      <c r="F212" s="65" t="s">
        <v>2</v>
      </c>
      <c r="G212" s="101">
        <v>1</v>
      </c>
      <c r="H212" s="149">
        <v>2094.61</v>
      </c>
      <c r="I212" s="149">
        <f t="shared" si="26"/>
        <v>2674.82</v>
      </c>
      <c r="J212" s="149">
        <f t="shared" si="27"/>
        <v>2674.82</v>
      </c>
      <c r="K212" s="81"/>
      <c r="L212" s="74"/>
    </row>
    <row r="213" spans="1:12" ht="20.100000000000001" customHeight="1" outlineLevel="1">
      <c r="B213" s="35"/>
      <c r="C213" s="36"/>
      <c r="D213" s="36"/>
      <c r="E213" s="36"/>
      <c r="F213" s="36"/>
      <c r="G213" s="37" t="s">
        <v>123</v>
      </c>
      <c r="H213" s="54"/>
      <c r="I213" s="54"/>
      <c r="J213" s="152">
        <f>SUM(J192:J212)</f>
        <v>15464.53</v>
      </c>
    </row>
    <row r="214" spans="1:12" ht="20.100000000000001" customHeight="1">
      <c r="B214" s="2"/>
      <c r="C214" s="2"/>
      <c r="D214" s="2"/>
      <c r="E214" s="2"/>
      <c r="F214" s="2"/>
      <c r="G214" s="2"/>
      <c r="H214" s="56"/>
      <c r="I214" s="56"/>
      <c r="J214" s="47"/>
    </row>
    <row r="215" spans="1:12" ht="20.100000000000001" customHeight="1">
      <c r="B215" s="14">
        <v>14</v>
      </c>
      <c r="C215" s="6"/>
      <c r="D215" s="6"/>
      <c r="E215" s="7" t="s">
        <v>262</v>
      </c>
      <c r="F215" s="7"/>
      <c r="G215" s="24"/>
      <c r="H215" s="53"/>
      <c r="I215" s="53"/>
      <c r="J215" s="46"/>
    </row>
    <row r="216" spans="1:12" ht="20.100000000000001" customHeight="1" outlineLevel="1">
      <c r="B216" s="68" t="s">
        <v>31</v>
      </c>
      <c r="C216" s="63">
        <v>9800</v>
      </c>
      <c r="D216" s="70" t="s">
        <v>539</v>
      </c>
      <c r="E216" s="117" t="s">
        <v>411</v>
      </c>
      <c r="F216" s="70" t="s">
        <v>1</v>
      </c>
      <c r="G216" s="101">
        <v>76.400000000000006</v>
      </c>
      <c r="H216" s="149">
        <v>54.79</v>
      </c>
      <c r="I216" s="149">
        <f t="shared" ref="I216:I218" si="28">ROUND(H216+(H216*$J$8),2)</f>
        <v>69.97</v>
      </c>
      <c r="J216" s="149">
        <f t="shared" ref="J216:J218" si="29">ROUND((G216*I216),2)</f>
        <v>5345.71</v>
      </c>
    </row>
    <row r="217" spans="1:12" ht="20.100000000000001" customHeight="1" outlineLevel="1">
      <c r="B217" s="68" t="s">
        <v>76</v>
      </c>
      <c r="C217" s="70">
        <v>9919</v>
      </c>
      <c r="D217" s="63" t="s">
        <v>539</v>
      </c>
      <c r="E217" s="117" t="s">
        <v>359</v>
      </c>
      <c r="F217" s="70" t="s">
        <v>2</v>
      </c>
      <c r="G217" s="101">
        <v>8</v>
      </c>
      <c r="H217" s="149">
        <v>33.369999999999997</v>
      </c>
      <c r="I217" s="149">
        <f t="shared" si="28"/>
        <v>42.61</v>
      </c>
      <c r="J217" s="149">
        <f t="shared" si="29"/>
        <v>340.88</v>
      </c>
    </row>
    <row r="218" spans="1:12" ht="20.100000000000001" customHeight="1" outlineLevel="1">
      <c r="B218" s="68" t="s">
        <v>187</v>
      </c>
      <c r="C218" s="63">
        <v>100324</v>
      </c>
      <c r="D218" s="61" t="s">
        <v>42</v>
      </c>
      <c r="E218" s="117" t="s">
        <v>360</v>
      </c>
      <c r="F218" s="70" t="s">
        <v>37</v>
      </c>
      <c r="G218" s="101">
        <v>1.87</v>
      </c>
      <c r="H218" s="149">
        <v>204.31</v>
      </c>
      <c r="I218" s="149">
        <f t="shared" si="28"/>
        <v>260.89999999999998</v>
      </c>
      <c r="J218" s="149">
        <f t="shared" si="29"/>
        <v>487.88</v>
      </c>
    </row>
    <row r="219" spans="1:12" ht="20.100000000000001" customHeight="1" outlineLevel="1">
      <c r="B219" s="35"/>
      <c r="C219" s="36"/>
      <c r="D219" s="36"/>
      <c r="E219" s="36"/>
      <c r="F219" s="36"/>
      <c r="G219" s="37" t="s">
        <v>123</v>
      </c>
      <c r="H219" s="54"/>
      <c r="I219" s="54"/>
      <c r="J219" s="152">
        <f>SUM(J216:J218)</f>
        <v>6174.47</v>
      </c>
    </row>
    <row r="220" spans="1:12" ht="20.100000000000001" customHeight="1">
      <c r="B220" s="131"/>
      <c r="C220" s="131"/>
      <c r="D220" s="131"/>
      <c r="G220" s="132"/>
      <c r="H220" s="110"/>
      <c r="I220" s="110"/>
      <c r="J220" s="110"/>
    </row>
    <row r="221" spans="1:12" ht="20.100000000000001" customHeight="1">
      <c r="B221" s="14">
        <v>15</v>
      </c>
      <c r="C221" s="6"/>
      <c r="D221" s="6"/>
      <c r="E221" s="7" t="s">
        <v>263</v>
      </c>
      <c r="F221" s="7"/>
      <c r="G221" s="24"/>
      <c r="H221" s="53"/>
      <c r="I221" s="53"/>
      <c r="J221" s="46"/>
    </row>
    <row r="222" spans="1:12" ht="19.5" customHeight="1" outlineLevel="1">
      <c r="B222" s="68" t="s">
        <v>77</v>
      </c>
      <c r="C222" s="68">
        <v>95469</v>
      </c>
      <c r="D222" s="71" t="s">
        <v>42</v>
      </c>
      <c r="E222" s="106" t="s">
        <v>484</v>
      </c>
      <c r="F222" s="121" t="s">
        <v>2</v>
      </c>
      <c r="G222" s="101">
        <v>6</v>
      </c>
      <c r="H222" s="149">
        <v>308.32</v>
      </c>
      <c r="I222" s="149">
        <f t="shared" ref="I222:I234" si="30">ROUND(H222+(H222*$J$8),2)</f>
        <v>393.72</v>
      </c>
      <c r="J222" s="149">
        <f t="shared" ref="J222:J234" si="31">ROUND((G222*I222),2)</f>
        <v>2362.3200000000002</v>
      </c>
    </row>
    <row r="223" spans="1:12" ht="20.100000000000001" customHeight="1" outlineLevel="1">
      <c r="B223" s="68" t="s">
        <v>78</v>
      </c>
      <c r="C223" s="70">
        <v>99635</v>
      </c>
      <c r="D223" s="70" t="s">
        <v>42</v>
      </c>
      <c r="E223" s="117" t="s">
        <v>356</v>
      </c>
      <c r="F223" s="63" t="s">
        <v>2</v>
      </c>
      <c r="G223" s="101">
        <v>6</v>
      </c>
      <c r="H223" s="149">
        <v>384.86</v>
      </c>
      <c r="I223" s="149">
        <f t="shared" si="30"/>
        <v>491.47</v>
      </c>
      <c r="J223" s="149">
        <f t="shared" si="31"/>
        <v>2948.82</v>
      </c>
    </row>
    <row r="224" spans="1:12" ht="19.5" customHeight="1" outlineLevel="1">
      <c r="B224" s="68" t="s">
        <v>79</v>
      </c>
      <c r="C224" s="63">
        <v>86901</v>
      </c>
      <c r="D224" s="63" t="s">
        <v>42</v>
      </c>
      <c r="E224" s="117" t="s">
        <v>485</v>
      </c>
      <c r="F224" s="64" t="s">
        <v>2</v>
      </c>
      <c r="G224" s="101">
        <v>6</v>
      </c>
      <c r="H224" s="149">
        <v>145.06</v>
      </c>
      <c r="I224" s="149">
        <f t="shared" si="30"/>
        <v>185.24</v>
      </c>
      <c r="J224" s="149">
        <f t="shared" si="31"/>
        <v>1111.44</v>
      </c>
    </row>
    <row r="225" spans="2:10" ht="19.5" customHeight="1" outlineLevel="1">
      <c r="B225" s="68" t="s">
        <v>80</v>
      </c>
      <c r="C225" s="63">
        <v>86942</v>
      </c>
      <c r="D225" s="63" t="s">
        <v>42</v>
      </c>
      <c r="E225" s="117" t="s">
        <v>486</v>
      </c>
      <c r="F225" s="64" t="s">
        <v>2</v>
      </c>
      <c r="G225" s="101">
        <v>2</v>
      </c>
      <c r="H225" s="149">
        <v>276.39</v>
      </c>
      <c r="I225" s="149">
        <f t="shared" si="30"/>
        <v>352.95</v>
      </c>
      <c r="J225" s="149">
        <f t="shared" si="31"/>
        <v>705.9</v>
      </c>
    </row>
    <row r="226" spans="2:10" ht="19.5" customHeight="1" outlineLevel="1">
      <c r="B226" s="68" t="s">
        <v>81</v>
      </c>
      <c r="C226" s="67" t="s">
        <v>565</v>
      </c>
      <c r="D226" s="65" t="s">
        <v>524</v>
      </c>
      <c r="E226" s="106" t="s">
        <v>487</v>
      </c>
      <c r="F226" s="121" t="s">
        <v>2</v>
      </c>
      <c r="G226" s="101">
        <v>2</v>
      </c>
      <c r="H226" s="149">
        <v>157.87</v>
      </c>
      <c r="I226" s="149">
        <f t="shared" si="30"/>
        <v>201.6</v>
      </c>
      <c r="J226" s="149">
        <f t="shared" si="31"/>
        <v>403.2</v>
      </c>
    </row>
    <row r="227" spans="2:10" ht="19.5" customHeight="1" outlineLevel="1">
      <c r="B227" s="68" t="s">
        <v>101</v>
      </c>
      <c r="C227" s="63">
        <v>86906</v>
      </c>
      <c r="D227" s="63" t="s">
        <v>42</v>
      </c>
      <c r="E227" s="117" t="s">
        <v>488</v>
      </c>
      <c r="F227" s="64" t="s">
        <v>2</v>
      </c>
      <c r="G227" s="101">
        <v>8</v>
      </c>
      <c r="H227" s="149">
        <v>77.3</v>
      </c>
      <c r="I227" s="149">
        <f t="shared" si="30"/>
        <v>98.71</v>
      </c>
      <c r="J227" s="149">
        <f t="shared" si="31"/>
        <v>789.68</v>
      </c>
    </row>
    <row r="228" spans="2:10" ht="19.5" customHeight="1" outlineLevel="1">
      <c r="B228" s="68" t="s">
        <v>102</v>
      </c>
      <c r="C228" s="63">
        <v>86914</v>
      </c>
      <c r="D228" s="63" t="s">
        <v>42</v>
      </c>
      <c r="E228" s="117" t="s">
        <v>461</v>
      </c>
      <c r="F228" s="64" t="s">
        <v>2</v>
      </c>
      <c r="G228" s="101">
        <v>2</v>
      </c>
      <c r="H228" s="149">
        <v>101.48</v>
      </c>
      <c r="I228" s="149">
        <f t="shared" si="30"/>
        <v>129.59</v>
      </c>
      <c r="J228" s="149">
        <f t="shared" si="31"/>
        <v>259.18</v>
      </c>
    </row>
    <row r="229" spans="2:10" ht="19.5" customHeight="1" outlineLevel="1">
      <c r="B229" s="68" t="s">
        <v>103</v>
      </c>
      <c r="C229" s="63">
        <v>100860</v>
      </c>
      <c r="D229" s="63" t="s">
        <v>42</v>
      </c>
      <c r="E229" s="117" t="s">
        <v>483</v>
      </c>
      <c r="F229" s="64" t="s">
        <v>2</v>
      </c>
      <c r="G229" s="101">
        <v>6</v>
      </c>
      <c r="H229" s="149">
        <v>93.52</v>
      </c>
      <c r="I229" s="149">
        <f t="shared" si="30"/>
        <v>119.43</v>
      </c>
      <c r="J229" s="149">
        <f t="shared" si="31"/>
        <v>716.58</v>
      </c>
    </row>
    <row r="230" spans="2:10" ht="20.100000000000001" customHeight="1" outlineLevel="1">
      <c r="B230" s="68" t="s">
        <v>104</v>
      </c>
      <c r="C230" s="67">
        <v>95544</v>
      </c>
      <c r="D230" s="63" t="s">
        <v>42</v>
      </c>
      <c r="E230" s="106" t="s">
        <v>489</v>
      </c>
      <c r="F230" s="64" t="s">
        <v>2</v>
      </c>
      <c r="G230" s="101">
        <v>6</v>
      </c>
      <c r="H230" s="149">
        <v>40.36</v>
      </c>
      <c r="I230" s="149">
        <f t="shared" si="30"/>
        <v>51.54</v>
      </c>
      <c r="J230" s="149">
        <f t="shared" si="31"/>
        <v>309.24</v>
      </c>
    </row>
    <row r="231" spans="2:10" ht="20.100000000000001" customHeight="1" outlineLevel="1">
      <c r="B231" s="68" t="s">
        <v>105</v>
      </c>
      <c r="C231" s="67" t="s">
        <v>566</v>
      </c>
      <c r="D231" s="65" t="s">
        <v>524</v>
      </c>
      <c r="E231" s="117" t="s">
        <v>490</v>
      </c>
      <c r="F231" s="64" t="s">
        <v>2</v>
      </c>
      <c r="G231" s="101">
        <v>4</v>
      </c>
      <c r="H231" s="149">
        <v>65.650000000000006</v>
      </c>
      <c r="I231" s="149">
        <f t="shared" si="30"/>
        <v>83.84</v>
      </c>
      <c r="J231" s="149">
        <f t="shared" si="31"/>
        <v>335.36</v>
      </c>
    </row>
    <row r="232" spans="2:10" ht="20.100000000000001" customHeight="1" outlineLevel="1">
      <c r="B232" s="68" t="s">
        <v>106</v>
      </c>
      <c r="C232" s="67">
        <v>95547</v>
      </c>
      <c r="D232" s="65" t="s">
        <v>42</v>
      </c>
      <c r="E232" s="117" t="s">
        <v>491</v>
      </c>
      <c r="F232" s="64" t="s">
        <v>2</v>
      </c>
      <c r="G232" s="101">
        <v>4</v>
      </c>
      <c r="H232" s="149">
        <v>49.03</v>
      </c>
      <c r="I232" s="149">
        <f t="shared" si="30"/>
        <v>62.61</v>
      </c>
      <c r="J232" s="149">
        <f t="shared" si="31"/>
        <v>250.44</v>
      </c>
    </row>
    <row r="233" spans="2:10" ht="20.100000000000001" customHeight="1" outlineLevel="1">
      <c r="B233" s="68" t="s">
        <v>107</v>
      </c>
      <c r="C233" s="68">
        <v>100849</v>
      </c>
      <c r="D233" s="65" t="s">
        <v>42</v>
      </c>
      <c r="E233" s="117" t="s">
        <v>492</v>
      </c>
      <c r="F233" s="121" t="s">
        <v>2</v>
      </c>
      <c r="G233" s="101">
        <v>6</v>
      </c>
      <c r="H233" s="149">
        <v>43.6</v>
      </c>
      <c r="I233" s="149">
        <f t="shared" si="30"/>
        <v>55.68</v>
      </c>
      <c r="J233" s="149">
        <f t="shared" si="31"/>
        <v>334.08</v>
      </c>
    </row>
    <row r="234" spans="2:10" ht="20.100000000000001" customHeight="1" outlineLevel="1">
      <c r="B234" s="68" t="s">
        <v>108</v>
      </c>
      <c r="C234" s="65">
        <v>100875</v>
      </c>
      <c r="D234" s="65" t="s">
        <v>42</v>
      </c>
      <c r="E234" s="117" t="s">
        <v>460</v>
      </c>
      <c r="F234" s="64" t="s">
        <v>2</v>
      </c>
      <c r="G234" s="101">
        <v>2</v>
      </c>
      <c r="H234" s="149">
        <v>1172.83</v>
      </c>
      <c r="I234" s="149">
        <f t="shared" si="30"/>
        <v>1497.7</v>
      </c>
      <c r="J234" s="149">
        <f t="shared" si="31"/>
        <v>2995.4</v>
      </c>
    </row>
    <row r="235" spans="2:10" ht="20.100000000000001" customHeight="1" outlineLevel="1">
      <c r="B235" s="35"/>
      <c r="C235" s="36"/>
      <c r="D235" s="36"/>
      <c r="E235" s="36"/>
      <c r="F235" s="36"/>
      <c r="G235" s="37" t="s">
        <v>123</v>
      </c>
      <c r="H235" s="54"/>
      <c r="I235" s="54"/>
      <c r="J235" s="152">
        <f>SUM(J222:J234)</f>
        <v>13521.64</v>
      </c>
    </row>
    <row r="236" spans="2:10" ht="20.100000000000001" customHeight="1">
      <c r="B236" s="5"/>
      <c r="C236" s="5"/>
      <c r="D236" s="5"/>
      <c r="E236" s="5"/>
      <c r="F236" s="5"/>
      <c r="G236" s="5"/>
      <c r="H236" s="51"/>
      <c r="I236" s="51"/>
      <c r="J236" s="42"/>
    </row>
    <row r="237" spans="2:10" ht="20.100000000000001" customHeight="1">
      <c r="B237" s="14">
        <v>16</v>
      </c>
      <c r="C237" s="6"/>
      <c r="D237" s="6"/>
      <c r="E237" s="7" t="s">
        <v>57</v>
      </c>
      <c r="F237" s="7"/>
      <c r="G237" s="24"/>
      <c r="H237" s="53"/>
      <c r="I237" s="53"/>
      <c r="J237" s="46"/>
    </row>
    <row r="238" spans="2:10" ht="20.100000000000001" customHeight="1" outlineLevel="1">
      <c r="B238" s="70" t="s">
        <v>51</v>
      </c>
      <c r="C238" s="67" t="s">
        <v>567</v>
      </c>
      <c r="D238" s="65" t="s">
        <v>524</v>
      </c>
      <c r="E238" s="133" t="s">
        <v>506</v>
      </c>
      <c r="F238" s="70" t="s">
        <v>2</v>
      </c>
      <c r="G238" s="101">
        <v>2</v>
      </c>
      <c r="H238" s="149">
        <v>214.54</v>
      </c>
      <c r="I238" s="149">
        <f t="shared" ref="I238:I242" si="32">ROUND(H238+(H238*$J$8),2)</f>
        <v>273.97000000000003</v>
      </c>
      <c r="J238" s="149">
        <f t="shared" ref="J238:J242" si="33">ROUND((G238*I238),2)</f>
        <v>547.94000000000005</v>
      </c>
    </row>
    <row r="239" spans="2:10" ht="20.100000000000001" customHeight="1" outlineLevel="1">
      <c r="B239" s="70" t="s">
        <v>93</v>
      </c>
      <c r="C239" s="67">
        <v>97599</v>
      </c>
      <c r="D239" s="65" t="s">
        <v>42</v>
      </c>
      <c r="E239" s="133" t="s">
        <v>457</v>
      </c>
      <c r="F239" s="70" t="s">
        <v>2</v>
      </c>
      <c r="G239" s="101">
        <v>2</v>
      </c>
      <c r="H239" s="149">
        <v>18.7</v>
      </c>
      <c r="I239" s="149">
        <f t="shared" si="32"/>
        <v>23.88</v>
      </c>
      <c r="J239" s="149">
        <f t="shared" si="33"/>
        <v>47.76</v>
      </c>
    </row>
    <row r="240" spans="2:10" ht="20.100000000000001" customHeight="1" outlineLevel="1">
      <c r="B240" s="70" t="s">
        <v>52</v>
      </c>
      <c r="C240" s="67" t="s">
        <v>588</v>
      </c>
      <c r="D240" s="65" t="s">
        <v>629</v>
      </c>
      <c r="E240" s="62" t="s">
        <v>285</v>
      </c>
      <c r="F240" s="70" t="s">
        <v>2</v>
      </c>
      <c r="G240" s="101">
        <v>2</v>
      </c>
      <c r="H240" s="149">
        <v>61.54</v>
      </c>
      <c r="I240" s="149">
        <f t="shared" si="32"/>
        <v>78.59</v>
      </c>
      <c r="J240" s="149">
        <f t="shared" si="33"/>
        <v>157.18</v>
      </c>
    </row>
    <row r="241" spans="2:10" ht="20.100000000000001" customHeight="1" outlineLevel="1">
      <c r="B241" s="70" t="s">
        <v>53</v>
      </c>
      <c r="C241" s="67" t="s">
        <v>568</v>
      </c>
      <c r="D241" s="65" t="s">
        <v>524</v>
      </c>
      <c r="E241" s="62" t="s">
        <v>504</v>
      </c>
      <c r="F241" s="70" t="s">
        <v>2</v>
      </c>
      <c r="G241" s="101">
        <v>2</v>
      </c>
      <c r="H241" s="149">
        <v>19.41</v>
      </c>
      <c r="I241" s="149">
        <f t="shared" si="32"/>
        <v>24.79</v>
      </c>
      <c r="J241" s="149">
        <f t="shared" si="33"/>
        <v>49.58</v>
      </c>
    </row>
    <row r="242" spans="2:10" ht="20.100000000000001" customHeight="1" outlineLevel="1">
      <c r="B242" s="70" t="s">
        <v>94</v>
      </c>
      <c r="C242" s="67" t="s">
        <v>569</v>
      </c>
      <c r="D242" s="65" t="s">
        <v>524</v>
      </c>
      <c r="E242" s="62" t="s">
        <v>505</v>
      </c>
      <c r="F242" s="70" t="s">
        <v>2</v>
      </c>
      <c r="G242" s="101">
        <v>2</v>
      </c>
      <c r="H242" s="149">
        <v>16.420000000000002</v>
      </c>
      <c r="I242" s="149">
        <f t="shared" si="32"/>
        <v>20.97</v>
      </c>
      <c r="J242" s="149">
        <f t="shared" si="33"/>
        <v>41.94</v>
      </c>
    </row>
    <row r="243" spans="2:10" ht="20.100000000000001" customHeight="1" outlineLevel="1">
      <c r="B243" s="35"/>
      <c r="C243" s="36"/>
      <c r="D243" s="36"/>
      <c r="E243" s="36"/>
      <c r="F243" s="36"/>
      <c r="G243" s="37" t="s">
        <v>123</v>
      </c>
      <c r="H243" s="54"/>
      <c r="I243" s="54"/>
      <c r="J243" s="152">
        <f>SUM(J238:J242)</f>
        <v>844.40000000000009</v>
      </c>
    </row>
    <row r="244" spans="2:10" ht="20.100000000000001" customHeight="1">
      <c r="B244" s="108"/>
      <c r="C244" s="108"/>
      <c r="D244" s="108"/>
      <c r="G244" s="109"/>
      <c r="H244" s="110"/>
      <c r="I244" s="110"/>
      <c r="J244" s="110"/>
    </row>
    <row r="245" spans="2:10" ht="20.100000000000001" customHeight="1">
      <c r="B245" s="14">
        <v>17</v>
      </c>
      <c r="C245" s="6"/>
      <c r="D245" s="6"/>
      <c r="E245" s="7" t="s">
        <v>520</v>
      </c>
      <c r="F245" s="7"/>
      <c r="G245" s="24"/>
      <c r="H245" s="53"/>
      <c r="I245" s="53"/>
      <c r="J245" s="46"/>
    </row>
    <row r="246" spans="2:10" ht="20.100000000000001" customHeight="1" outlineLevel="1">
      <c r="B246" s="13" t="s">
        <v>84</v>
      </c>
      <c r="C246" s="18"/>
      <c r="D246" s="18"/>
      <c r="E246" s="134" t="s">
        <v>297</v>
      </c>
      <c r="F246" s="19"/>
      <c r="G246" s="25"/>
      <c r="H246" s="57"/>
      <c r="I246" s="82"/>
      <c r="J246" s="82"/>
    </row>
    <row r="247" spans="2:10" ht="19.5" customHeight="1" outlineLevel="1">
      <c r="B247" s="68" t="s">
        <v>188</v>
      </c>
      <c r="C247" s="68">
        <v>101875</v>
      </c>
      <c r="D247" s="68" t="s">
        <v>42</v>
      </c>
      <c r="E247" s="100" t="s">
        <v>298</v>
      </c>
      <c r="F247" s="64" t="s">
        <v>2</v>
      </c>
      <c r="G247" s="101">
        <v>1</v>
      </c>
      <c r="H247" s="149">
        <v>361.6</v>
      </c>
      <c r="I247" s="149">
        <f t="shared" ref="I247:I289" si="34">ROUND(H247+(H247*$J$8),2)</f>
        <v>461.76</v>
      </c>
      <c r="J247" s="149">
        <f t="shared" ref="J247:J289" si="35">ROUND((G247*I247),2)</f>
        <v>461.76</v>
      </c>
    </row>
    <row r="248" spans="2:10" ht="19.5" customHeight="1" outlineLevel="1">
      <c r="B248" s="68" t="s">
        <v>189</v>
      </c>
      <c r="C248" s="68">
        <v>101879</v>
      </c>
      <c r="D248" s="68" t="s">
        <v>42</v>
      </c>
      <c r="E248" s="100" t="s">
        <v>412</v>
      </c>
      <c r="F248" s="64" t="s">
        <v>2</v>
      </c>
      <c r="G248" s="101">
        <v>1</v>
      </c>
      <c r="H248" s="149">
        <v>522.51</v>
      </c>
      <c r="I248" s="149">
        <f t="shared" si="34"/>
        <v>667.25</v>
      </c>
      <c r="J248" s="149">
        <f t="shared" si="35"/>
        <v>667.25</v>
      </c>
    </row>
    <row r="249" spans="2:10" ht="20.100000000000001" customHeight="1" outlineLevel="1">
      <c r="B249" s="68" t="s">
        <v>190</v>
      </c>
      <c r="C249" s="68" t="s">
        <v>228</v>
      </c>
      <c r="D249" s="68" t="s">
        <v>64</v>
      </c>
      <c r="E249" s="100" t="s">
        <v>357</v>
      </c>
      <c r="F249" s="64" t="s">
        <v>2</v>
      </c>
      <c r="G249" s="101">
        <v>1</v>
      </c>
      <c r="H249" s="149">
        <v>106.26</v>
      </c>
      <c r="I249" s="149">
        <f t="shared" si="34"/>
        <v>135.69</v>
      </c>
      <c r="J249" s="149">
        <f t="shared" si="35"/>
        <v>135.69</v>
      </c>
    </row>
    <row r="250" spans="2:10" ht="20.100000000000001" customHeight="1" outlineLevel="1">
      <c r="B250" s="68" t="s">
        <v>191</v>
      </c>
      <c r="C250" s="68">
        <v>93653</v>
      </c>
      <c r="D250" s="68" t="s">
        <v>42</v>
      </c>
      <c r="E250" s="100" t="s">
        <v>510</v>
      </c>
      <c r="F250" s="64" t="s">
        <v>2</v>
      </c>
      <c r="G250" s="101">
        <v>7</v>
      </c>
      <c r="H250" s="149">
        <v>17.16</v>
      </c>
      <c r="I250" s="149">
        <f t="shared" si="34"/>
        <v>21.91</v>
      </c>
      <c r="J250" s="149">
        <f t="shared" si="35"/>
        <v>153.37</v>
      </c>
    </row>
    <row r="251" spans="2:10" ht="20.100000000000001" customHeight="1" outlineLevel="1">
      <c r="B251" s="68" t="s">
        <v>192</v>
      </c>
      <c r="C251" s="68">
        <v>93655</v>
      </c>
      <c r="D251" s="68" t="s">
        <v>42</v>
      </c>
      <c r="E251" s="100" t="s">
        <v>511</v>
      </c>
      <c r="F251" s="64" t="s">
        <v>2</v>
      </c>
      <c r="G251" s="101">
        <v>5</v>
      </c>
      <c r="H251" s="149">
        <v>19.04</v>
      </c>
      <c r="I251" s="149">
        <f t="shared" si="34"/>
        <v>24.31</v>
      </c>
      <c r="J251" s="149">
        <f t="shared" si="35"/>
        <v>121.55</v>
      </c>
    </row>
    <row r="252" spans="2:10" ht="20.100000000000001" customHeight="1" outlineLevel="1">
      <c r="B252" s="68" t="s">
        <v>193</v>
      </c>
      <c r="C252" s="68">
        <v>93656</v>
      </c>
      <c r="D252" s="68" t="s">
        <v>42</v>
      </c>
      <c r="E252" s="100" t="s">
        <v>512</v>
      </c>
      <c r="F252" s="64" t="s">
        <v>2</v>
      </c>
      <c r="G252" s="101">
        <v>8</v>
      </c>
      <c r="H252" s="149">
        <v>19.04</v>
      </c>
      <c r="I252" s="149">
        <f t="shared" si="34"/>
        <v>24.31</v>
      </c>
      <c r="J252" s="149">
        <f t="shared" si="35"/>
        <v>194.48</v>
      </c>
    </row>
    <row r="253" spans="2:10" ht="20.100000000000001" customHeight="1" outlineLevel="1">
      <c r="B253" s="68" t="s">
        <v>194</v>
      </c>
      <c r="C253" s="68" t="s">
        <v>570</v>
      </c>
      <c r="D253" s="68" t="s">
        <v>524</v>
      </c>
      <c r="E253" s="100" t="s">
        <v>513</v>
      </c>
      <c r="F253" s="64" t="s">
        <v>2</v>
      </c>
      <c r="G253" s="101">
        <v>2</v>
      </c>
      <c r="H253" s="149">
        <v>202.71</v>
      </c>
      <c r="I253" s="149">
        <f t="shared" si="34"/>
        <v>258.86</v>
      </c>
      <c r="J253" s="149">
        <f t="shared" si="35"/>
        <v>517.72</v>
      </c>
    </row>
    <row r="254" spans="2:10" ht="20.100000000000001" customHeight="1" outlineLevel="1">
      <c r="B254" s="68" t="s">
        <v>195</v>
      </c>
      <c r="C254" s="68" t="s">
        <v>571</v>
      </c>
      <c r="D254" s="68" t="s">
        <v>42</v>
      </c>
      <c r="E254" s="100" t="s">
        <v>514</v>
      </c>
      <c r="F254" s="64" t="s">
        <v>2</v>
      </c>
      <c r="G254" s="101">
        <v>1</v>
      </c>
      <c r="H254" s="149">
        <v>308.60000000000002</v>
      </c>
      <c r="I254" s="149">
        <f t="shared" si="34"/>
        <v>394.08</v>
      </c>
      <c r="J254" s="149">
        <f t="shared" si="35"/>
        <v>394.08</v>
      </c>
    </row>
    <row r="255" spans="2:10" ht="19.5" customHeight="1" outlineLevel="1">
      <c r="B255" s="68" t="s">
        <v>196</v>
      </c>
      <c r="C255" s="67">
        <v>9042</v>
      </c>
      <c r="D255" s="65" t="s">
        <v>539</v>
      </c>
      <c r="E255" s="100" t="s">
        <v>458</v>
      </c>
      <c r="F255" s="64" t="s">
        <v>2</v>
      </c>
      <c r="G255" s="101">
        <v>4</v>
      </c>
      <c r="H255" s="149">
        <v>79.599999999999994</v>
      </c>
      <c r="I255" s="149">
        <f t="shared" si="34"/>
        <v>101.65</v>
      </c>
      <c r="J255" s="149">
        <f t="shared" si="35"/>
        <v>406.6</v>
      </c>
    </row>
    <row r="256" spans="2:10" ht="20.100000000000001" customHeight="1" outlineLevel="1">
      <c r="B256" s="13" t="s">
        <v>85</v>
      </c>
      <c r="C256" s="20"/>
      <c r="D256" s="20"/>
      <c r="E256" s="17" t="s">
        <v>71</v>
      </c>
      <c r="F256" s="106"/>
      <c r="G256" s="101"/>
      <c r="H256" s="149"/>
      <c r="I256" s="149"/>
      <c r="J256" s="149"/>
    </row>
    <row r="257" spans="2:10" ht="20.100000000000001" customHeight="1" outlineLevel="1">
      <c r="B257" s="61" t="s">
        <v>197</v>
      </c>
      <c r="C257" s="135">
        <v>91854</v>
      </c>
      <c r="D257" s="135" t="s">
        <v>42</v>
      </c>
      <c r="E257" s="62" t="s">
        <v>419</v>
      </c>
      <c r="F257" s="135" t="s">
        <v>1</v>
      </c>
      <c r="G257" s="101">
        <v>28</v>
      </c>
      <c r="H257" s="149">
        <v>9.01</v>
      </c>
      <c r="I257" s="149">
        <f t="shared" si="34"/>
        <v>11.51</v>
      </c>
      <c r="J257" s="149">
        <f t="shared" si="35"/>
        <v>322.27999999999997</v>
      </c>
    </row>
    <row r="258" spans="2:10" ht="20.100000000000001" customHeight="1" outlineLevel="1">
      <c r="B258" s="61" t="s">
        <v>198</v>
      </c>
      <c r="C258" s="135">
        <v>91856</v>
      </c>
      <c r="D258" s="135" t="s">
        <v>42</v>
      </c>
      <c r="E258" s="62" t="s">
        <v>418</v>
      </c>
      <c r="F258" s="135" t="s">
        <v>1</v>
      </c>
      <c r="G258" s="101">
        <v>18</v>
      </c>
      <c r="H258" s="149">
        <v>11.72</v>
      </c>
      <c r="I258" s="149">
        <f t="shared" si="34"/>
        <v>14.97</v>
      </c>
      <c r="J258" s="149">
        <f t="shared" si="35"/>
        <v>269.45999999999998</v>
      </c>
    </row>
    <row r="259" spans="2:10" ht="20.100000000000001" customHeight="1" outlineLevel="1">
      <c r="B259" s="61" t="s">
        <v>199</v>
      </c>
      <c r="C259" s="135">
        <v>91873</v>
      </c>
      <c r="D259" s="135" t="s">
        <v>42</v>
      </c>
      <c r="E259" s="62" t="s">
        <v>417</v>
      </c>
      <c r="F259" s="135" t="s">
        <v>1</v>
      </c>
      <c r="G259" s="101">
        <v>18</v>
      </c>
      <c r="H259" s="149">
        <v>21.26</v>
      </c>
      <c r="I259" s="149">
        <f t="shared" si="34"/>
        <v>27.15</v>
      </c>
      <c r="J259" s="149">
        <f t="shared" si="35"/>
        <v>488.7</v>
      </c>
    </row>
    <row r="260" spans="2:10" ht="20.100000000000001" customHeight="1" outlineLevel="1">
      <c r="B260" s="61" t="s">
        <v>200</v>
      </c>
      <c r="C260" s="135" t="s">
        <v>572</v>
      </c>
      <c r="D260" s="135" t="s">
        <v>524</v>
      </c>
      <c r="E260" s="62" t="s">
        <v>414</v>
      </c>
      <c r="F260" s="135" t="s">
        <v>1</v>
      </c>
      <c r="G260" s="101">
        <v>82</v>
      </c>
      <c r="H260" s="149">
        <v>27.1</v>
      </c>
      <c r="I260" s="149">
        <f t="shared" si="34"/>
        <v>34.61</v>
      </c>
      <c r="J260" s="149">
        <f t="shared" si="35"/>
        <v>2838.02</v>
      </c>
    </row>
    <row r="261" spans="2:10" ht="20.100000000000001" customHeight="1" outlineLevel="1">
      <c r="B261" s="61" t="s">
        <v>201</v>
      </c>
      <c r="C261" s="61" t="s">
        <v>573</v>
      </c>
      <c r="D261" s="135" t="s">
        <v>524</v>
      </c>
      <c r="E261" s="62" t="s">
        <v>415</v>
      </c>
      <c r="F261" s="135" t="s">
        <v>1</v>
      </c>
      <c r="G261" s="101">
        <v>13</v>
      </c>
      <c r="H261" s="149">
        <v>44.79</v>
      </c>
      <c r="I261" s="149">
        <f t="shared" si="34"/>
        <v>57.2</v>
      </c>
      <c r="J261" s="149">
        <f t="shared" si="35"/>
        <v>743.6</v>
      </c>
    </row>
    <row r="262" spans="2:10" ht="20.100000000000001" customHeight="1" outlineLevel="1">
      <c r="B262" s="61" t="s">
        <v>202</v>
      </c>
      <c r="C262" s="61" t="s">
        <v>574</v>
      </c>
      <c r="D262" s="135" t="s">
        <v>524</v>
      </c>
      <c r="E262" s="62" t="s">
        <v>416</v>
      </c>
      <c r="F262" s="135" t="s">
        <v>1</v>
      </c>
      <c r="G262" s="101">
        <v>30</v>
      </c>
      <c r="H262" s="149">
        <v>46.19</v>
      </c>
      <c r="I262" s="149">
        <f t="shared" si="34"/>
        <v>58.98</v>
      </c>
      <c r="J262" s="149">
        <f t="shared" si="35"/>
        <v>1769.4</v>
      </c>
    </row>
    <row r="263" spans="2:10" ht="20.100000000000001" customHeight="1" outlineLevel="1">
      <c r="B263" s="61" t="s">
        <v>203</v>
      </c>
      <c r="C263" s="61">
        <v>95795</v>
      </c>
      <c r="D263" s="61" t="s">
        <v>42</v>
      </c>
      <c r="E263" s="62" t="s">
        <v>315</v>
      </c>
      <c r="F263" s="61" t="s">
        <v>2</v>
      </c>
      <c r="G263" s="101">
        <v>5</v>
      </c>
      <c r="H263" s="149">
        <v>32.78</v>
      </c>
      <c r="I263" s="149">
        <f t="shared" si="34"/>
        <v>41.86</v>
      </c>
      <c r="J263" s="149">
        <f t="shared" si="35"/>
        <v>209.3</v>
      </c>
    </row>
    <row r="264" spans="2:10" ht="20.100000000000001" customHeight="1" outlineLevel="1">
      <c r="B264" s="61" t="s">
        <v>204</v>
      </c>
      <c r="C264" s="61">
        <v>95808</v>
      </c>
      <c r="D264" s="61" t="s">
        <v>42</v>
      </c>
      <c r="E264" s="62" t="s">
        <v>316</v>
      </c>
      <c r="F264" s="61" t="s">
        <v>2</v>
      </c>
      <c r="G264" s="101">
        <v>5</v>
      </c>
      <c r="H264" s="149">
        <v>27.86</v>
      </c>
      <c r="I264" s="149">
        <f t="shared" si="34"/>
        <v>35.58</v>
      </c>
      <c r="J264" s="149">
        <f t="shared" si="35"/>
        <v>177.9</v>
      </c>
    </row>
    <row r="265" spans="2:10" ht="20.100000000000001" customHeight="1" outlineLevel="1">
      <c r="B265" s="61" t="s">
        <v>205</v>
      </c>
      <c r="C265" s="61">
        <v>9932</v>
      </c>
      <c r="D265" s="61" t="s">
        <v>539</v>
      </c>
      <c r="E265" s="62" t="s">
        <v>317</v>
      </c>
      <c r="F265" s="61" t="s">
        <v>2</v>
      </c>
      <c r="G265" s="101">
        <v>4</v>
      </c>
      <c r="H265" s="149">
        <v>27.4</v>
      </c>
      <c r="I265" s="149">
        <f t="shared" si="34"/>
        <v>34.99</v>
      </c>
      <c r="J265" s="149">
        <f t="shared" si="35"/>
        <v>139.96</v>
      </c>
    </row>
    <row r="266" spans="2:10" ht="20.100000000000001" customHeight="1" outlineLevel="1">
      <c r="B266" s="61" t="s">
        <v>206</v>
      </c>
      <c r="C266" s="61">
        <v>95801</v>
      </c>
      <c r="D266" s="61" t="s">
        <v>42</v>
      </c>
      <c r="E266" s="62" t="s">
        <v>318</v>
      </c>
      <c r="F266" s="61" t="s">
        <v>2</v>
      </c>
      <c r="G266" s="101">
        <v>1</v>
      </c>
      <c r="H266" s="149">
        <v>39.770000000000003</v>
      </c>
      <c r="I266" s="149">
        <f t="shared" si="34"/>
        <v>50.79</v>
      </c>
      <c r="J266" s="149">
        <f t="shared" si="35"/>
        <v>50.79</v>
      </c>
    </row>
    <row r="267" spans="2:10" ht="20.100000000000001" customHeight="1" outlineLevel="1">
      <c r="B267" s="61" t="s">
        <v>207</v>
      </c>
      <c r="C267" s="61">
        <v>8441</v>
      </c>
      <c r="D267" s="61" t="s">
        <v>539</v>
      </c>
      <c r="E267" s="62" t="s">
        <v>421</v>
      </c>
      <c r="F267" s="61" t="s">
        <v>2</v>
      </c>
      <c r="G267" s="101">
        <v>50</v>
      </c>
      <c r="H267" s="149">
        <v>5.49</v>
      </c>
      <c r="I267" s="149">
        <f t="shared" si="34"/>
        <v>7.01</v>
      </c>
      <c r="J267" s="149">
        <f t="shared" si="35"/>
        <v>350.5</v>
      </c>
    </row>
    <row r="268" spans="2:10" ht="20.100000000000001" customHeight="1" outlineLevel="1">
      <c r="B268" s="61" t="s">
        <v>208</v>
      </c>
      <c r="C268" s="61">
        <v>12140</v>
      </c>
      <c r="D268" s="61" t="s">
        <v>539</v>
      </c>
      <c r="E268" s="62" t="s">
        <v>422</v>
      </c>
      <c r="F268" s="61" t="s">
        <v>2</v>
      </c>
      <c r="G268" s="101">
        <v>4</v>
      </c>
      <c r="H268" s="149">
        <v>5.71</v>
      </c>
      <c r="I268" s="149">
        <f t="shared" si="34"/>
        <v>7.29</v>
      </c>
      <c r="J268" s="149">
        <f t="shared" si="35"/>
        <v>29.16</v>
      </c>
    </row>
    <row r="269" spans="2:10" ht="20.100000000000001" customHeight="1" outlineLevel="1">
      <c r="B269" s="61" t="s">
        <v>209</v>
      </c>
      <c r="C269" s="61">
        <v>9427</v>
      </c>
      <c r="D269" s="61" t="s">
        <v>539</v>
      </c>
      <c r="E269" s="62" t="s">
        <v>423</v>
      </c>
      <c r="F269" s="61" t="s">
        <v>2</v>
      </c>
      <c r="G269" s="101">
        <v>4</v>
      </c>
      <c r="H269" s="149">
        <v>5.51</v>
      </c>
      <c r="I269" s="149">
        <f t="shared" si="34"/>
        <v>7.04</v>
      </c>
      <c r="J269" s="149">
        <f t="shared" si="35"/>
        <v>28.16</v>
      </c>
    </row>
    <row r="270" spans="2:10" ht="19.5" customHeight="1" outlineLevel="1">
      <c r="B270" s="61" t="s">
        <v>210</v>
      </c>
      <c r="C270" s="61">
        <v>9924</v>
      </c>
      <c r="D270" s="61" t="s">
        <v>539</v>
      </c>
      <c r="E270" s="62" t="s">
        <v>427</v>
      </c>
      <c r="F270" s="61" t="s">
        <v>98</v>
      </c>
      <c r="G270" s="101">
        <v>15</v>
      </c>
      <c r="H270" s="149">
        <v>1.05</v>
      </c>
      <c r="I270" s="149">
        <f t="shared" si="34"/>
        <v>1.34</v>
      </c>
      <c r="J270" s="149">
        <f t="shared" si="35"/>
        <v>20.100000000000001</v>
      </c>
    </row>
    <row r="271" spans="2:10" ht="20.100000000000001" customHeight="1" outlineLevel="1">
      <c r="B271" s="61" t="s">
        <v>211</v>
      </c>
      <c r="C271" s="61">
        <v>344</v>
      </c>
      <c r="D271" s="61" t="s">
        <v>539</v>
      </c>
      <c r="E271" s="62" t="s">
        <v>428</v>
      </c>
      <c r="F271" s="61" t="s">
        <v>98</v>
      </c>
      <c r="G271" s="101">
        <v>2</v>
      </c>
      <c r="H271" s="149">
        <v>1.65</v>
      </c>
      <c r="I271" s="149">
        <f t="shared" si="34"/>
        <v>2.11</v>
      </c>
      <c r="J271" s="149">
        <f t="shared" si="35"/>
        <v>4.22</v>
      </c>
    </row>
    <row r="272" spans="2:10" ht="20.100000000000001" customHeight="1" outlineLevel="1">
      <c r="B272" s="61" t="s">
        <v>212</v>
      </c>
      <c r="C272" s="61">
        <v>346</v>
      </c>
      <c r="D272" s="61" t="s">
        <v>539</v>
      </c>
      <c r="E272" s="62" t="s">
        <v>429</v>
      </c>
      <c r="F272" s="61" t="s">
        <v>98</v>
      </c>
      <c r="G272" s="101">
        <v>1</v>
      </c>
      <c r="H272" s="149">
        <v>3.84</v>
      </c>
      <c r="I272" s="149">
        <f t="shared" si="34"/>
        <v>4.9000000000000004</v>
      </c>
      <c r="J272" s="149">
        <f t="shared" si="35"/>
        <v>4.9000000000000004</v>
      </c>
    </row>
    <row r="273" spans="2:10" ht="20.100000000000001" customHeight="1" outlineLevel="1">
      <c r="B273" s="61" t="s">
        <v>213</v>
      </c>
      <c r="C273" s="61">
        <v>92695</v>
      </c>
      <c r="D273" s="61" t="s">
        <v>42</v>
      </c>
      <c r="E273" s="62" t="s">
        <v>424</v>
      </c>
      <c r="F273" s="61" t="s">
        <v>2</v>
      </c>
      <c r="G273" s="101">
        <v>15</v>
      </c>
      <c r="H273" s="149">
        <v>21.87</v>
      </c>
      <c r="I273" s="149">
        <f t="shared" si="34"/>
        <v>27.93</v>
      </c>
      <c r="J273" s="149">
        <f t="shared" si="35"/>
        <v>418.95</v>
      </c>
    </row>
    <row r="274" spans="2:10" ht="20.100000000000001" customHeight="1" outlineLevel="1">
      <c r="B274" s="61" t="s">
        <v>214</v>
      </c>
      <c r="C274" s="61">
        <v>92697</v>
      </c>
      <c r="D274" s="61" t="s">
        <v>42</v>
      </c>
      <c r="E274" s="62" t="s">
        <v>425</v>
      </c>
      <c r="F274" s="61" t="s">
        <v>2</v>
      </c>
      <c r="G274" s="101">
        <v>2</v>
      </c>
      <c r="H274" s="149">
        <v>35.39</v>
      </c>
      <c r="I274" s="149">
        <f t="shared" si="34"/>
        <v>45.19</v>
      </c>
      <c r="J274" s="149">
        <f t="shared" si="35"/>
        <v>90.38</v>
      </c>
    </row>
    <row r="275" spans="2:10" ht="20.100000000000001" customHeight="1" outlineLevel="1">
      <c r="B275" s="61" t="s">
        <v>215</v>
      </c>
      <c r="C275" s="61">
        <v>92662</v>
      </c>
      <c r="D275" s="61" t="s">
        <v>42</v>
      </c>
      <c r="E275" s="62" t="s">
        <v>426</v>
      </c>
      <c r="F275" s="61" t="s">
        <v>2</v>
      </c>
      <c r="G275" s="101">
        <v>1</v>
      </c>
      <c r="H275" s="149">
        <v>38.869999999999997</v>
      </c>
      <c r="I275" s="149">
        <f t="shared" si="34"/>
        <v>49.64</v>
      </c>
      <c r="J275" s="149">
        <f t="shared" si="35"/>
        <v>49.64</v>
      </c>
    </row>
    <row r="276" spans="2:10" ht="20.100000000000001" customHeight="1" outlineLevel="1">
      <c r="B276" s="61" t="s">
        <v>216</v>
      </c>
      <c r="C276" s="61">
        <v>92868</v>
      </c>
      <c r="D276" s="61" t="s">
        <v>42</v>
      </c>
      <c r="E276" s="62" t="s">
        <v>413</v>
      </c>
      <c r="F276" s="61" t="s">
        <v>2</v>
      </c>
      <c r="G276" s="101">
        <v>16</v>
      </c>
      <c r="H276" s="149">
        <v>15.56</v>
      </c>
      <c r="I276" s="149">
        <f t="shared" si="34"/>
        <v>19.87</v>
      </c>
      <c r="J276" s="149">
        <f t="shared" si="35"/>
        <v>317.92</v>
      </c>
    </row>
    <row r="277" spans="2:10" ht="19.5" customHeight="1" outlineLevel="1">
      <c r="B277" s="61" t="s">
        <v>217</v>
      </c>
      <c r="C277" s="61">
        <v>92865</v>
      </c>
      <c r="D277" s="61" t="s">
        <v>42</v>
      </c>
      <c r="E277" s="62" t="s">
        <v>420</v>
      </c>
      <c r="F277" s="61" t="s">
        <v>2</v>
      </c>
      <c r="G277" s="101">
        <v>7</v>
      </c>
      <c r="H277" s="149">
        <v>13.39</v>
      </c>
      <c r="I277" s="149">
        <f t="shared" si="34"/>
        <v>17.100000000000001</v>
      </c>
      <c r="J277" s="149">
        <f t="shared" si="35"/>
        <v>119.7</v>
      </c>
    </row>
    <row r="278" spans="2:10" ht="20.100000000000001" customHeight="1" outlineLevel="1">
      <c r="B278" s="13" t="s">
        <v>86</v>
      </c>
      <c r="C278" s="20"/>
      <c r="D278" s="20"/>
      <c r="E278" s="17" t="s">
        <v>264</v>
      </c>
      <c r="F278" s="135"/>
      <c r="G278" s="101"/>
      <c r="H278" s="149"/>
      <c r="I278" s="149"/>
      <c r="J278" s="149"/>
    </row>
    <row r="279" spans="2:10" ht="19.5" customHeight="1" outlineLevel="1">
      <c r="B279" s="61" t="s">
        <v>218</v>
      </c>
      <c r="C279" s="135">
        <v>91926</v>
      </c>
      <c r="D279" s="61" t="s">
        <v>42</v>
      </c>
      <c r="E279" s="62" t="s">
        <v>293</v>
      </c>
      <c r="F279" s="135" t="s">
        <v>1</v>
      </c>
      <c r="G279" s="101">
        <v>190</v>
      </c>
      <c r="H279" s="149">
        <v>4.1399999999999997</v>
      </c>
      <c r="I279" s="149">
        <f t="shared" si="34"/>
        <v>5.29</v>
      </c>
      <c r="J279" s="149">
        <f t="shared" si="35"/>
        <v>1005.1</v>
      </c>
    </row>
    <row r="280" spans="2:10" ht="19.5" customHeight="1" outlineLevel="1">
      <c r="B280" s="61" t="s">
        <v>219</v>
      </c>
      <c r="C280" s="135">
        <v>91928</v>
      </c>
      <c r="D280" s="135" t="s">
        <v>42</v>
      </c>
      <c r="E280" s="62" t="s">
        <v>294</v>
      </c>
      <c r="F280" s="135" t="s">
        <v>1</v>
      </c>
      <c r="G280" s="101">
        <v>820</v>
      </c>
      <c r="H280" s="149">
        <v>6.43</v>
      </c>
      <c r="I280" s="149">
        <f t="shared" si="34"/>
        <v>8.2100000000000009</v>
      </c>
      <c r="J280" s="149">
        <f t="shared" si="35"/>
        <v>6732.2</v>
      </c>
    </row>
    <row r="281" spans="2:10" ht="19.5" customHeight="1" outlineLevel="1">
      <c r="B281" s="61" t="s">
        <v>220</v>
      </c>
      <c r="C281" s="135">
        <v>91934</v>
      </c>
      <c r="D281" s="135" t="s">
        <v>42</v>
      </c>
      <c r="E281" s="62" t="s">
        <v>295</v>
      </c>
      <c r="F281" s="135" t="s">
        <v>1</v>
      </c>
      <c r="G281" s="101">
        <v>14</v>
      </c>
      <c r="H281" s="149">
        <v>23.36</v>
      </c>
      <c r="I281" s="149">
        <f t="shared" si="34"/>
        <v>29.83</v>
      </c>
      <c r="J281" s="149">
        <f t="shared" si="35"/>
        <v>417.62</v>
      </c>
    </row>
    <row r="282" spans="2:10" ht="19.5" customHeight="1" outlineLevel="1">
      <c r="B282" s="61" t="s">
        <v>221</v>
      </c>
      <c r="C282" s="135" t="s">
        <v>575</v>
      </c>
      <c r="D282" s="135" t="s">
        <v>524</v>
      </c>
      <c r="E282" s="62" t="s">
        <v>296</v>
      </c>
      <c r="F282" s="135" t="s">
        <v>1</v>
      </c>
      <c r="G282" s="101">
        <v>41</v>
      </c>
      <c r="H282" s="149">
        <v>39.700000000000003</v>
      </c>
      <c r="I282" s="149">
        <f t="shared" si="34"/>
        <v>50.7</v>
      </c>
      <c r="J282" s="149">
        <f t="shared" si="35"/>
        <v>2078.6999999999998</v>
      </c>
    </row>
    <row r="283" spans="2:10" ht="20.100000000000001" customHeight="1" outlineLevel="1">
      <c r="B283" s="13" t="s">
        <v>87</v>
      </c>
      <c r="C283" s="20"/>
      <c r="D283" s="20"/>
      <c r="E283" s="17" t="s">
        <v>265</v>
      </c>
      <c r="F283" s="135"/>
      <c r="G283" s="101"/>
      <c r="H283" s="149"/>
      <c r="I283" s="149"/>
      <c r="J283" s="149"/>
    </row>
    <row r="284" spans="2:10" ht="20.100000000000001" customHeight="1" outlineLevel="1">
      <c r="B284" s="61" t="s">
        <v>222</v>
      </c>
      <c r="C284" s="135">
        <v>92000</v>
      </c>
      <c r="D284" s="135" t="s">
        <v>42</v>
      </c>
      <c r="E284" s="62" t="s">
        <v>507</v>
      </c>
      <c r="F284" s="135" t="s">
        <v>2</v>
      </c>
      <c r="G284" s="101">
        <v>4</v>
      </c>
      <c r="H284" s="149">
        <v>28.91</v>
      </c>
      <c r="I284" s="149">
        <f t="shared" si="34"/>
        <v>36.92</v>
      </c>
      <c r="J284" s="149">
        <f t="shared" si="35"/>
        <v>147.68</v>
      </c>
    </row>
    <row r="285" spans="2:10" ht="20.100000000000001" customHeight="1" outlineLevel="1">
      <c r="B285" s="61" t="s">
        <v>223</v>
      </c>
      <c r="C285" s="135">
        <v>92001</v>
      </c>
      <c r="D285" s="135" t="s">
        <v>42</v>
      </c>
      <c r="E285" s="62" t="s">
        <v>508</v>
      </c>
      <c r="F285" s="135" t="s">
        <v>2</v>
      </c>
      <c r="G285" s="101">
        <v>1</v>
      </c>
      <c r="H285" s="149">
        <v>31.01</v>
      </c>
      <c r="I285" s="149">
        <f t="shared" si="34"/>
        <v>39.6</v>
      </c>
      <c r="J285" s="149">
        <f t="shared" si="35"/>
        <v>39.6</v>
      </c>
    </row>
    <row r="286" spans="2:10" ht="20.100000000000001" customHeight="1" outlineLevel="1">
      <c r="B286" s="61" t="s">
        <v>224</v>
      </c>
      <c r="C286" s="61">
        <v>91953</v>
      </c>
      <c r="D286" s="135" t="s">
        <v>42</v>
      </c>
      <c r="E286" s="62" t="s">
        <v>509</v>
      </c>
      <c r="F286" s="135" t="s">
        <v>2</v>
      </c>
      <c r="G286" s="101">
        <v>7</v>
      </c>
      <c r="H286" s="149">
        <v>27.553999999999998</v>
      </c>
      <c r="I286" s="149">
        <f t="shared" si="34"/>
        <v>35.19</v>
      </c>
      <c r="J286" s="149">
        <f t="shared" si="35"/>
        <v>246.33</v>
      </c>
    </row>
    <row r="287" spans="2:10" ht="20.100000000000001" customHeight="1" outlineLevel="1">
      <c r="B287" s="61" t="s">
        <v>225</v>
      </c>
      <c r="C287" s="61">
        <v>13656</v>
      </c>
      <c r="D287" s="61" t="s">
        <v>539</v>
      </c>
      <c r="E287" s="62" t="s">
        <v>476</v>
      </c>
      <c r="F287" s="61" t="s">
        <v>2</v>
      </c>
      <c r="G287" s="101">
        <v>1</v>
      </c>
      <c r="H287" s="149">
        <v>80.180000000000007</v>
      </c>
      <c r="I287" s="149">
        <f t="shared" si="34"/>
        <v>102.39</v>
      </c>
      <c r="J287" s="149">
        <f t="shared" si="35"/>
        <v>102.39</v>
      </c>
    </row>
    <row r="288" spans="2:10" ht="20.100000000000001" customHeight="1" outlineLevel="1">
      <c r="B288" s="61" t="s">
        <v>226</v>
      </c>
      <c r="C288" s="61">
        <v>619</v>
      </c>
      <c r="D288" s="61" t="s">
        <v>539</v>
      </c>
      <c r="E288" s="62" t="s">
        <v>477</v>
      </c>
      <c r="F288" s="61" t="s">
        <v>2</v>
      </c>
      <c r="G288" s="101">
        <v>6</v>
      </c>
      <c r="H288" s="149">
        <v>497.07</v>
      </c>
      <c r="I288" s="149">
        <f t="shared" si="34"/>
        <v>634.76</v>
      </c>
      <c r="J288" s="149">
        <f t="shared" si="35"/>
        <v>3808.56</v>
      </c>
    </row>
    <row r="289" spans="1:12" ht="30" customHeight="1" outlineLevel="1">
      <c r="B289" s="61" t="s">
        <v>227</v>
      </c>
      <c r="C289" s="61">
        <v>13537</v>
      </c>
      <c r="D289" s="88" t="s">
        <v>539</v>
      </c>
      <c r="E289" s="100" t="s">
        <v>493</v>
      </c>
      <c r="F289" s="61" t="s">
        <v>2</v>
      </c>
      <c r="G289" s="101">
        <v>20</v>
      </c>
      <c r="H289" s="149">
        <v>237.09</v>
      </c>
      <c r="I289" s="149">
        <f t="shared" si="34"/>
        <v>302.76</v>
      </c>
      <c r="J289" s="149">
        <f t="shared" si="35"/>
        <v>6055.2</v>
      </c>
    </row>
    <row r="290" spans="1:12" ht="20.100000000000001" customHeight="1" outlineLevel="1">
      <c r="B290" s="35"/>
      <c r="C290" s="36"/>
      <c r="D290" s="36"/>
      <c r="E290" s="36"/>
      <c r="F290" s="36"/>
      <c r="G290" s="37" t="s">
        <v>123</v>
      </c>
      <c r="H290" s="54"/>
      <c r="I290" s="54"/>
      <c r="J290" s="152">
        <f>SUM(J247:J289)</f>
        <v>32128.92</v>
      </c>
    </row>
    <row r="291" spans="1:12" ht="20.100000000000001" customHeight="1">
      <c r="B291" s="2"/>
      <c r="C291" s="2"/>
      <c r="D291" s="2"/>
      <c r="E291" s="2"/>
      <c r="F291" s="2"/>
      <c r="G291" s="2"/>
      <c r="H291" s="56"/>
      <c r="I291" s="56"/>
      <c r="J291" s="47"/>
    </row>
    <row r="292" spans="1:12" ht="20.100000000000001" customHeight="1">
      <c r="B292" s="14">
        <v>18</v>
      </c>
      <c r="C292" s="6"/>
      <c r="D292" s="6"/>
      <c r="E292" s="7" t="s">
        <v>49</v>
      </c>
      <c r="F292" s="7"/>
      <c r="G292" s="24"/>
      <c r="H292" s="53"/>
      <c r="I292" s="53"/>
      <c r="J292" s="46"/>
    </row>
    <row r="293" spans="1:12" ht="30" customHeight="1" outlineLevel="1">
      <c r="B293" s="61" t="s">
        <v>82</v>
      </c>
      <c r="C293" s="65" t="s">
        <v>588</v>
      </c>
      <c r="D293" s="65" t="s">
        <v>589</v>
      </c>
      <c r="E293" s="155" t="s">
        <v>283</v>
      </c>
      <c r="F293" s="64" t="s">
        <v>2</v>
      </c>
      <c r="G293" s="101">
        <v>7</v>
      </c>
      <c r="H293" s="149">
        <v>479.8</v>
      </c>
      <c r="I293" s="149">
        <f t="shared" ref="I293:I300" si="36">ROUND(H293+(H293*$J$8),2)</f>
        <v>612.70000000000005</v>
      </c>
      <c r="J293" s="149">
        <f t="shared" ref="J293:J300" si="37">ROUND((G293*I293),2)</f>
        <v>4288.8999999999996</v>
      </c>
    </row>
    <row r="294" spans="1:12" ht="19.5" customHeight="1" outlineLevel="1">
      <c r="B294" s="61" t="s">
        <v>88</v>
      </c>
      <c r="C294" s="65" t="s">
        <v>582</v>
      </c>
      <c r="D294" s="65" t="s">
        <v>524</v>
      </c>
      <c r="E294" s="155" t="s">
        <v>462</v>
      </c>
      <c r="F294" s="64" t="s">
        <v>2</v>
      </c>
      <c r="G294" s="101">
        <v>1</v>
      </c>
      <c r="H294" s="149">
        <v>284.18</v>
      </c>
      <c r="I294" s="149">
        <f t="shared" si="36"/>
        <v>362.9</v>
      </c>
      <c r="J294" s="149">
        <f t="shared" si="37"/>
        <v>362.9</v>
      </c>
    </row>
    <row r="295" spans="1:12" ht="20.100000000000001" customHeight="1" outlineLevel="1">
      <c r="B295" s="61" t="s">
        <v>89</v>
      </c>
      <c r="C295" s="65">
        <v>96973</v>
      </c>
      <c r="D295" s="65" t="s">
        <v>42</v>
      </c>
      <c r="E295" s="92" t="s">
        <v>454</v>
      </c>
      <c r="F295" s="69" t="s">
        <v>1</v>
      </c>
      <c r="G295" s="101">
        <v>39.200000000000003</v>
      </c>
      <c r="H295" s="149">
        <v>65.94</v>
      </c>
      <c r="I295" s="149">
        <f t="shared" si="36"/>
        <v>84.21</v>
      </c>
      <c r="J295" s="149">
        <f t="shared" si="37"/>
        <v>3301.03</v>
      </c>
    </row>
    <row r="296" spans="1:12" ht="20.100000000000001" customHeight="1" outlineLevel="1">
      <c r="B296" s="61" t="s">
        <v>95</v>
      </c>
      <c r="C296" s="65">
        <v>96974</v>
      </c>
      <c r="D296" s="67" t="s">
        <v>42</v>
      </c>
      <c r="E296" s="92" t="s">
        <v>453</v>
      </c>
      <c r="F296" s="69" t="s">
        <v>1</v>
      </c>
      <c r="G296" s="101">
        <v>126.32</v>
      </c>
      <c r="H296" s="149">
        <v>85.65</v>
      </c>
      <c r="I296" s="149">
        <f t="shared" si="36"/>
        <v>109.38</v>
      </c>
      <c r="J296" s="149">
        <f t="shared" si="37"/>
        <v>13816.88</v>
      </c>
    </row>
    <row r="297" spans="1:12" ht="20.100000000000001" customHeight="1" outlineLevel="1">
      <c r="B297" s="61" t="s">
        <v>96</v>
      </c>
      <c r="C297" s="66">
        <v>93008</v>
      </c>
      <c r="D297" s="64" t="s">
        <v>42</v>
      </c>
      <c r="E297" s="92" t="s">
        <v>452</v>
      </c>
      <c r="F297" s="69" t="s">
        <v>1</v>
      </c>
      <c r="G297" s="101">
        <v>21</v>
      </c>
      <c r="H297" s="149">
        <v>18.41</v>
      </c>
      <c r="I297" s="149">
        <f t="shared" si="36"/>
        <v>23.51</v>
      </c>
      <c r="J297" s="149">
        <f t="shared" si="37"/>
        <v>493.71</v>
      </c>
    </row>
    <row r="298" spans="1:12" ht="20.100000000000001" customHeight="1" outlineLevel="1">
      <c r="B298" s="61" t="s">
        <v>113</v>
      </c>
      <c r="C298" s="66" t="s">
        <v>648</v>
      </c>
      <c r="D298" s="64" t="s">
        <v>64</v>
      </c>
      <c r="E298" s="155" t="s">
        <v>456</v>
      </c>
      <c r="F298" s="64" t="s">
        <v>2</v>
      </c>
      <c r="G298" s="101">
        <v>7</v>
      </c>
      <c r="H298" s="149">
        <v>15.06</v>
      </c>
      <c r="I298" s="149">
        <f t="shared" si="36"/>
        <v>19.23</v>
      </c>
      <c r="J298" s="149">
        <f t="shared" si="37"/>
        <v>134.61000000000001</v>
      </c>
    </row>
    <row r="299" spans="1:12" ht="20.100000000000001" customHeight="1" outlineLevel="1">
      <c r="B299" s="61" t="s">
        <v>229</v>
      </c>
      <c r="C299" s="66">
        <v>9048</v>
      </c>
      <c r="D299" s="64" t="s">
        <v>539</v>
      </c>
      <c r="E299" s="155" t="s">
        <v>455</v>
      </c>
      <c r="F299" s="64" t="s">
        <v>2</v>
      </c>
      <c r="G299" s="101">
        <v>7</v>
      </c>
      <c r="H299" s="149">
        <v>52.57</v>
      </c>
      <c r="I299" s="149">
        <f t="shared" si="36"/>
        <v>67.13</v>
      </c>
      <c r="J299" s="149">
        <f t="shared" si="37"/>
        <v>469.91</v>
      </c>
    </row>
    <row r="300" spans="1:12" ht="20.100000000000001" customHeight="1" outlineLevel="1">
      <c r="B300" s="61" t="s">
        <v>230</v>
      </c>
      <c r="C300" s="66" t="s">
        <v>588</v>
      </c>
      <c r="D300" s="64" t="s">
        <v>587</v>
      </c>
      <c r="E300" s="107" t="s">
        <v>451</v>
      </c>
      <c r="F300" s="64" t="s">
        <v>2</v>
      </c>
      <c r="G300" s="101">
        <v>7</v>
      </c>
      <c r="H300" s="149">
        <v>21.45</v>
      </c>
      <c r="I300" s="149">
        <f t="shared" si="36"/>
        <v>27.39</v>
      </c>
      <c r="J300" s="149">
        <f t="shared" si="37"/>
        <v>191.73</v>
      </c>
    </row>
    <row r="301" spans="1:12" ht="20.100000000000001" customHeight="1" outlineLevel="1">
      <c r="B301" s="35"/>
      <c r="C301" s="36"/>
      <c r="D301" s="36"/>
      <c r="E301" s="36"/>
      <c r="F301" s="36"/>
      <c r="G301" s="37" t="s">
        <v>123</v>
      </c>
      <c r="H301" s="54"/>
      <c r="I301" s="54"/>
      <c r="J301" s="152">
        <f>SUM(J293:J300)</f>
        <v>23059.67</v>
      </c>
    </row>
    <row r="302" spans="1:12" ht="20.100000000000001" customHeight="1">
      <c r="B302" s="108"/>
      <c r="C302" s="108"/>
      <c r="D302" s="108"/>
      <c r="G302" s="109"/>
      <c r="H302" s="110"/>
      <c r="I302" s="110"/>
      <c r="J302" s="110"/>
    </row>
    <row r="303" spans="1:12" ht="20.100000000000001" customHeight="1">
      <c r="B303" s="14">
        <v>19</v>
      </c>
      <c r="C303" s="6"/>
      <c r="D303" s="6"/>
      <c r="E303" s="7" t="s">
        <v>54</v>
      </c>
      <c r="F303" s="7"/>
      <c r="G303" s="24"/>
      <c r="H303" s="53"/>
      <c r="I303" s="53"/>
      <c r="J303" s="46"/>
    </row>
    <row r="304" spans="1:12" s="72" customFormat="1" ht="20.100000000000001" customHeight="1" outlineLevel="1">
      <c r="A304" s="73"/>
      <c r="B304" s="75" t="s">
        <v>83</v>
      </c>
      <c r="C304" s="75"/>
      <c r="D304" s="75"/>
      <c r="E304" s="76" t="s">
        <v>463</v>
      </c>
      <c r="F304" s="76"/>
      <c r="G304" s="77"/>
      <c r="H304" s="77"/>
      <c r="I304" s="78"/>
      <c r="J304" s="78"/>
      <c r="L304" s="74"/>
    </row>
    <row r="305" spans="1:12" ht="20.100000000000001" customHeight="1" outlineLevel="1">
      <c r="B305" s="68" t="s">
        <v>231</v>
      </c>
      <c r="C305" s="65" t="s">
        <v>576</v>
      </c>
      <c r="D305" s="65" t="s">
        <v>524</v>
      </c>
      <c r="E305" s="114" t="s">
        <v>266</v>
      </c>
      <c r="F305" s="64" t="s">
        <v>4</v>
      </c>
      <c r="G305" s="101">
        <v>2.5</v>
      </c>
      <c r="H305" s="149">
        <v>380.74</v>
      </c>
      <c r="I305" s="149">
        <f t="shared" ref="I305:I312" si="38">ROUND(H305+(H305*$J$8),2)</f>
        <v>486.2</v>
      </c>
      <c r="J305" s="149">
        <f t="shared" ref="J305:J312" si="39">ROUND((G305*I305),2)</f>
        <v>1215.5</v>
      </c>
    </row>
    <row r="306" spans="1:12" ht="20.100000000000001" customHeight="1" outlineLevel="1">
      <c r="B306" s="68" t="s">
        <v>232</v>
      </c>
      <c r="C306" s="65">
        <v>103769</v>
      </c>
      <c r="D306" s="65" t="s">
        <v>42</v>
      </c>
      <c r="E306" s="62" t="s">
        <v>314</v>
      </c>
      <c r="F306" s="64" t="s">
        <v>2</v>
      </c>
      <c r="G306" s="101">
        <v>1</v>
      </c>
      <c r="H306" s="149">
        <v>3032.48</v>
      </c>
      <c r="I306" s="149">
        <f t="shared" si="38"/>
        <v>3872.48</v>
      </c>
      <c r="J306" s="149">
        <f t="shared" si="39"/>
        <v>3872.48</v>
      </c>
    </row>
    <row r="307" spans="1:12" ht="20.100000000000001" customHeight="1" outlineLevel="1">
      <c r="B307" s="68" t="s">
        <v>233</v>
      </c>
      <c r="C307" s="65" t="s">
        <v>577</v>
      </c>
      <c r="D307" s="65" t="s">
        <v>524</v>
      </c>
      <c r="E307" s="62" t="s">
        <v>364</v>
      </c>
      <c r="F307" s="64" t="s">
        <v>2</v>
      </c>
      <c r="G307" s="101">
        <v>1</v>
      </c>
      <c r="H307" s="149">
        <v>4558.82</v>
      </c>
      <c r="I307" s="149">
        <f t="shared" si="38"/>
        <v>5821.61</v>
      </c>
      <c r="J307" s="149">
        <f t="shared" si="39"/>
        <v>5821.61</v>
      </c>
    </row>
    <row r="308" spans="1:12" ht="20.100000000000001" customHeight="1" outlineLevel="1">
      <c r="B308" s="68" t="s">
        <v>234</v>
      </c>
      <c r="C308" s="65" t="s">
        <v>578</v>
      </c>
      <c r="D308" s="65" t="s">
        <v>524</v>
      </c>
      <c r="E308" s="62" t="s">
        <v>365</v>
      </c>
      <c r="F308" s="64" t="s">
        <v>2</v>
      </c>
      <c r="G308" s="101">
        <v>1</v>
      </c>
      <c r="H308" s="149">
        <v>766.91</v>
      </c>
      <c r="I308" s="149">
        <f t="shared" si="38"/>
        <v>979.34</v>
      </c>
      <c r="J308" s="149">
        <f t="shared" si="39"/>
        <v>979.34</v>
      </c>
    </row>
    <row r="309" spans="1:12" ht="20.100000000000001" customHeight="1" outlineLevel="1">
      <c r="B309" s="68" t="s">
        <v>235</v>
      </c>
      <c r="C309" s="86">
        <v>99855</v>
      </c>
      <c r="D309" s="86" t="s">
        <v>42</v>
      </c>
      <c r="E309" s="62" t="s">
        <v>459</v>
      </c>
      <c r="F309" s="104" t="s">
        <v>1</v>
      </c>
      <c r="G309" s="101">
        <v>9.6</v>
      </c>
      <c r="H309" s="149">
        <v>109.32</v>
      </c>
      <c r="I309" s="149">
        <f t="shared" si="38"/>
        <v>139.6</v>
      </c>
      <c r="J309" s="149">
        <f t="shared" si="39"/>
        <v>1340.16</v>
      </c>
    </row>
    <row r="310" spans="1:12" s="72" customFormat="1" ht="20.100000000000001" customHeight="1" outlineLevel="1">
      <c r="A310" s="73"/>
      <c r="B310" s="75" t="s">
        <v>109</v>
      </c>
      <c r="C310" s="66"/>
      <c r="D310" s="66"/>
      <c r="E310" s="136" t="s">
        <v>472</v>
      </c>
      <c r="F310" s="66"/>
      <c r="G310" s="77"/>
      <c r="H310" s="149"/>
      <c r="I310" s="149"/>
      <c r="J310" s="149"/>
      <c r="L310" s="74"/>
    </row>
    <row r="311" spans="1:12" ht="30" customHeight="1" outlineLevel="1">
      <c r="B311" s="68" t="s">
        <v>236</v>
      </c>
      <c r="C311" s="86">
        <v>102363</v>
      </c>
      <c r="D311" s="86" t="s">
        <v>42</v>
      </c>
      <c r="E311" s="62" t="s">
        <v>366</v>
      </c>
      <c r="F311" s="64" t="s">
        <v>4</v>
      </c>
      <c r="G311" s="101">
        <v>201</v>
      </c>
      <c r="H311" s="149">
        <v>169.49</v>
      </c>
      <c r="I311" s="149">
        <f t="shared" si="38"/>
        <v>216.44</v>
      </c>
      <c r="J311" s="149">
        <f t="shared" si="39"/>
        <v>43504.44</v>
      </c>
    </row>
    <row r="312" spans="1:12" s="72" customFormat="1" ht="20.100000000000001" customHeight="1" outlineLevel="1">
      <c r="A312" s="73"/>
      <c r="B312" s="68" t="s">
        <v>237</v>
      </c>
      <c r="C312" s="65">
        <v>8523</v>
      </c>
      <c r="D312" s="65" t="s">
        <v>539</v>
      </c>
      <c r="E312" s="62" t="s">
        <v>471</v>
      </c>
      <c r="F312" s="64" t="s">
        <v>2</v>
      </c>
      <c r="G312" s="101">
        <v>4</v>
      </c>
      <c r="H312" s="149">
        <v>1331.53</v>
      </c>
      <c r="I312" s="149">
        <f t="shared" si="38"/>
        <v>1700.36</v>
      </c>
      <c r="J312" s="149">
        <f t="shared" si="39"/>
        <v>6801.44</v>
      </c>
      <c r="L312" s="74"/>
    </row>
    <row r="313" spans="1:12" ht="20.100000000000001" customHeight="1" outlineLevel="1">
      <c r="B313" s="35"/>
      <c r="C313" s="36"/>
      <c r="D313" s="36"/>
      <c r="E313" s="36"/>
      <c r="F313" s="36"/>
      <c r="G313" s="37" t="s">
        <v>123</v>
      </c>
      <c r="H313" s="54"/>
      <c r="I313" s="54"/>
      <c r="J313" s="152">
        <f>SUM(J305:J312)</f>
        <v>63534.97</v>
      </c>
    </row>
    <row r="314" spans="1:12" ht="20.100000000000001" customHeight="1">
      <c r="B314" s="108"/>
      <c r="C314" s="108"/>
      <c r="D314" s="108"/>
      <c r="G314" s="109"/>
      <c r="H314" s="110"/>
      <c r="I314" s="110"/>
      <c r="J314" s="110"/>
    </row>
    <row r="315" spans="1:12" ht="20.100000000000001" customHeight="1">
      <c r="B315" s="14">
        <v>20</v>
      </c>
      <c r="C315" s="6"/>
      <c r="D315" s="6"/>
      <c r="E315" s="7" t="s">
        <v>50</v>
      </c>
      <c r="F315" s="7"/>
      <c r="G315" s="24"/>
      <c r="H315" s="53"/>
      <c r="I315" s="53"/>
      <c r="J315" s="46"/>
    </row>
    <row r="316" spans="1:12" s="72" customFormat="1" ht="20.100000000000001" customHeight="1" outlineLevel="1">
      <c r="A316" s="73"/>
      <c r="B316" s="66" t="s">
        <v>110</v>
      </c>
      <c r="C316" s="137">
        <v>99807</v>
      </c>
      <c r="D316" s="66" t="s">
        <v>42</v>
      </c>
      <c r="E316" s="138" t="s">
        <v>310</v>
      </c>
      <c r="F316" s="66" t="s">
        <v>4</v>
      </c>
      <c r="G316" s="101">
        <v>296.01</v>
      </c>
      <c r="H316" s="149">
        <v>1.45</v>
      </c>
      <c r="I316" s="149">
        <f t="shared" ref="I316:I320" si="40">ROUND(H316+(H316*$J$8),2)</f>
        <v>1.85</v>
      </c>
      <c r="J316" s="149">
        <f t="shared" ref="J316:J320" si="41">ROUND((G316*I316),2)</f>
        <v>547.62</v>
      </c>
      <c r="L316" s="74"/>
    </row>
    <row r="317" spans="1:12" s="72" customFormat="1" ht="20.100000000000001" customHeight="1" outlineLevel="1">
      <c r="A317" s="73"/>
      <c r="B317" s="66" t="s">
        <v>238</v>
      </c>
      <c r="C317" s="137" t="s">
        <v>579</v>
      </c>
      <c r="D317" s="66" t="s">
        <v>524</v>
      </c>
      <c r="E317" s="138" t="s">
        <v>311</v>
      </c>
      <c r="F317" s="66" t="s">
        <v>4</v>
      </c>
      <c r="G317" s="101">
        <v>21.9</v>
      </c>
      <c r="H317" s="149">
        <v>6.49</v>
      </c>
      <c r="I317" s="149">
        <f t="shared" si="40"/>
        <v>8.2899999999999991</v>
      </c>
      <c r="J317" s="149">
        <f t="shared" si="41"/>
        <v>181.55</v>
      </c>
      <c r="L317" s="74"/>
    </row>
    <row r="318" spans="1:12" s="72" customFormat="1" ht="20.100000000000001" customHeight="1" outlineLevel="1">
      <c r="A318" s="73"/>
      <c r="B318" s="66" t="s">
        <v>239</v>
      </c>
      <c r="C318" s="137">
        <v>99804</v>
      </c>
      <c r="D318" s="66" t="s">
        <v>42</v>
      </c>
      <c r="E318" s="138" t="s">
        <v>312</v>
      </c>
      <c r="F318" s="66" t="s">
        <v>4</v>
      </c>
      <c r="G318" s="101">
        <v>64.91</v>
      </c>
      <c r="H318" s="149">
        <v>4.6900000000000004</v>
      </c>
      <c r="I318" s="149">
        <f t="shared" si="40"/>
        <v>5.99</v>
      </c>
      <c r="J318" s="149">
        <f t="shared" si="41"/>
        <v>388.81</v>
      </c>
      <c r="L318" s="74"/>
    </row>
    <row r="319" spans="1:12" ht="20.100000000000001" customHeight="1" outlineLevel="1">
      <c r="B319" s="66" t="s">
        <v>240</v>
      </c>
      <c r="C319" s="139" t="s">
        <v>580</v>
      </c>
      <c r="D319" s="86" t="s">
        <v>524</v>
      </c>
      <c r="E319" s="140" t="s">
        <v>313</v>
      </c>
      <c r="F319" s="118" t="s">
        <v>4</v>
      </c>
      <c r="G319" s="101">
        <v>676.67</v>
      </c>
      <c r="H319" s="149">
        <v>6.95</v>
      </c>
      <c r="I319" s="149">
        <f t="shared" si="40"/>
        <v>8.8800000000000008</v>
      </c>
      <c r="J319" s="149">
        <f t="shared" si="41"/>
        <v>6008.83</v>
      </c>
    </row>
    <row r="320" spans="1:12" ht="20.100000000000001" customHeight="1" outlineLevel="1">
      <c r="B320" s="66" t="s">
        <v>241</v>
      </c>
      <c r="C320" s="66" t="s">
        <v>581</v>
      </c>
      <c r="D320" s="66" t="s">
        <v>539</v>
      </c>
      <c r="E320" s="141" t="s">
        <v>392</v>
      </c>
      <c r="F320" s="64" t="s">
        <v>2</v>
      </c>
      <c r="G320" s="101">
        <v>1</v>
      </c>
      <c r="H320" s="149">
        <v>2087.91</v>
      </c>
      <c r="I320" s="149">
        <f t="shared" si="40"/>
        <v>2666.26</v>
      </c>
      <c r="J320" s="149">
        <f t="shared" si="41"/>
        <v>2666.26</v>
      </c>
    </row>
    <row r="321" spans="1:10" ht="20.100000000000001" customHeight="1" outlineLevel="1">
      <c r="B321" s="35"/>
      <c r="C321" s="36"/>
      <c r="D321" s="36"/>
      <c r="E321" s="36"/>
      <c r="F321" s="36"/>
      <c r="G321" s="37" t="s">
        <v>123</v>
      </c>
      <c r="H321" s="54"/>
      <c r="I321" s="54"/>
      <c r="J321" s="152">
        <f>SUM(J316:J320)</f>
        <v>9793.07</v>
      </c>
    </row>
    <row r="322" spans="1:10" ht="20.100000000000001" customHeight="1">
      <c r="B322" s="131"/>
      <c r="C322" s="131"/>
      <c r="D322" s="131"/>
      <c r="E322" s="2"/>
      <c r="F322" s="142"/>
      <c r="G322" s="142"/>
      <c r="H322" s="143"/>
      <c r="I322" s="143"/>
      <c r="J322" s="48"/>
    </row>
    <row r="323" spans="1:10" ht="20.100000000000001" customHeight="1">
      <c r="B323" s="38"/>
      <c r="C323" s="39"/>
      <c r="D323" s="39"/>
      <c r="E323" s="144"/>
      <c r="F323" s="144"/>
      <c r="G323" s="40" t="s">
        <v>517</v>
      </c>
      <c r="H323" s="145"/>
      <c r="I323" s="49"/>
      <c r="J323" s="154">
        <f>J321+J313+J301+J290+J243+J235+J219+J213+J188+J148+J137+J124+J111+J106+J101+J84+J74+J48+J33+J25</f>
        <v>1376296.45</v>
      </c>
    </row>
    <row r="324" spans="1:10" ht="20.100000000000001" customHeight="1">
      <c r="E324" s="26"/>
      <c r="G324" s="132"/>
      <c r="H324" s="110"/>
      <c r="I324" s="110"/>
      <c r="J324" s="48"/>
    </row>
    <row r="325" spans="1:10" ht="20.100000000000001" customHeight="1" thickBot="1"/>
    <row r="326" spans="1:10" ht="12.75" customHeight="1">
      <c r="B326" s="507" t="s">
        <v>99</v>
      </c>
      <c r="C326" s="508"/>
      <c r="D326" s="508"/>
      <c r="E326" s="508"/>
      <c r="F326" s="508"/>
      <c r="G326" s="509"/>
    </row>
    <row r="327" spans="1:10">
      <c r="B327" s="510"/>
      <c r="C327" s="511"/>
      <c r="D327" s="511"/>
      <c r="E327" s="511"/>
      <c r="F327" s="511"/>
      <c r="G327" s="512"/>
    </row>
    <row r="328" spans="1:10">
      <c r="B328" s="510"/>
      <c r="C328" s="511"/>
      <c r="D328" s="511"/>
      <c r="E328" s="511"/>
      <c r="F328" s="511"/>
      <c r="G328" s="512"/>
    </row>
    <row r="329" spans="1:10">
      <c r="B329" s="510"/>
      <c r="C329" s="511"/>
      <c r="D329" s="511"/>
      <c r="E329" s="511"/>
      <c r="F329" s="511"/>
      <c r="G329" s="512"/>
    </row>
    <row r="330" spans="1:10">
      <c r="B330" s="510"/>
      <c r="C330" s="511"/>
      <c r="D330" s="511"/>
      <c r="E330" s="511"/>
      <c r="F330" s="511"/>
      <c r="G330" s="512"/>
    </row>
    <row r="331" spans="1:10">
      <c r="B331" s="513" t="s">
        <v>58</v>
      </c>
      <c r="C331" s="514"/>
      <c r="D331" s="514"/>
      <c r="E331" s="514"/>
      <c r="F331" s="514"/>
      <c r="G331" s="515"/>
    </row>
    <row r="332" spans="1:10">
      <c r="B332" s="513"/>
      <c r="C332" s="514"/>
      <c r="D332" s="514"/>
      <c r="E332" s="514"/>
      <c r="F332" s="514"/>
      <c r="G332" s="515"/>
    </row>
    <row r="333" spans="1:10" s="146" customFormat="1">
      <c r="A333" s="81"/>
      <c r="B333" s="513" t="s">
        <v>59</v>
      </c>
      <c r="C333" s="514"/>
      <c r="D333" s="514"/>
      <c r="E333" s="514"/>
      <c r="F333" s="514"/>
      <c r="G333" s="515"/>
      <c r="H333" s="93"/>
      <c r="I333" s="93"/>
      <c r="J333" s="93"/>
    </row>
    <row r="334" spans="1:10" s="146" customFormat="1" ht="13.5" thickBot="1">
      <c r="A334" s="81"/>
      <c r="B334" s="516"/>
      <c r="C334" s="517"/>
      <c r="D334" s="517"/>
      <c r="E334" s="517"/>
      <c r="F334" s="517"/>
      <c r="G334" s="518"/>
      <c r="H334" s="93"/>
      <c r="I334" s="93"/>
      <c r="J334" s="93"/>
    </row>
  </sheetData>
  <dataConsolidate/>
  <mergeCells count="4">
    <mergeCell ref="B1:J3"/>
    <mergeCell ref="B326:G330"/>
    <mergeCell ref="B331:G332"/>
    <mergeCell ref="B333:G334"/>
  </mergeCells>
  <conditionalFormatting sqref="G33">
    <cfRule type="cellIs" dxfId="20" priority="20" stopIfTrue="1" operator="equal">
      <formula>0</formula>
    </cfRule>
  </conditionalFormatting>
  <conditionalFormatting sqref="G84">
    <cfRule type="cellIs" dxfId="19" priority="17" stopIfTrue="1" operator="equal">
      <formula>0</formula>
    </cfRule>
  </conditionalFormatting>
  <conditionalFormatting sqref="G101">
    <cfRule type="cellIs" dxfId="18" priority="16" stopIfTrue="1" operator="equal">
      <formula>0</formula>
    </cfRule>
  </conditionalFormatting>
  <conditionalFormatting sqref="G106">
    <cfRule type="cellIs" dxfId="17" priority="15" stopIfTrue="1" operator="equal">
      <formula>0</formula>
    </cfRule>
  </conditionalFormatting>
  <conditionalFormatting sqref="G111">
    <cfRule type="cellIs" dxfId="16" priority="14" stopIfTrue="1" operator="equal">
      <formula>0</formula>
    </cfRule>
  </conditionalFormatting>
  <conditionalFormatting sqref="G124">
    <cfRule type="cellIs" dxfId="15" priority="13" stopIfTrue="1" operator="equal">
      <formula>0</formula>
    </cfRule>
  </conditionalFormatting>
  <conditionalFormatting sqref="G137">
    <cfRule type="cellIs" dxfId="14" priority="12" stopIfTrue="1" operator="equal">
      <formula>0</formula>
    </cfRule>
  </conditionalFormatting>
  <conditionalFormatting sqref="G148">
    <cfRule type="cellIs" dxfId="13" priority="11" stopIfTrue="1" operator="equal">
      <formula>0</formula>
    </cfRule>
  </conditionalFormatting>
  <conditionalFormatting sqref="G290">
    <cfRule type="cellIs" dxfId="12" priority="5" stopIfTrue="1" operator="equal">
      <formula>0</formula>
    </cfRule>
  </conditionalFormatting>
  <conditionalFormatting sqref="G25:H25">
    <cfRule type="cellIs" dxfId="11" priority="21" stopIfTrue="1" operator="equal">
      <formula>0</formula>
    </cfRule>
  </conditionalFormatting>
  <conditionalFormatting sqref="G12:I12">
    <cfRule type="cellIs" dxfId="10" priority="1" stopIfTrue="1" operator="equal">
      <formula>0</formula>
    </cfRule>
  </conditionalFormatting>
  <conditionalFormatting sqref="G48:I48">
    <cfRule type="cellIs" dxfId="9" priority="19" stopIfTrue="1" operator="equal">
      <formula>0</formula>
    </cfRule>
  </conditionalFormatting>
  <conditionalFormatting sqref="G74:I74">
    <cfRule type="cellIs" dxfId="8" priority="18" stopIfTrue="1" operator="equal">
      <formula>0</formula>
    </cfRule>
  </conditionalFormatting>
  <conditionalFormatting sqref="G188:I188">
    <cfRule type="cellIs" dxfId="7" priority="10" stopIfTrue="1" operator="equal">
      <formula>0</formula>
    </cfRule>
  </conditionalFormatting>
  <conditionalFormatting sqref="G213:I214">
    <cfRule type="cellIs" dxfId="6" priority="9" stopIfTrue="1" operator="equal">
      <formula>0</formula>
    </cfRule>
  </conditionalFormatting>
  <conditionalFormatting sqref="G219:I219">
    <cfRule type="cellIs" dxfId="5" priority="8" stopIfTrue="1" operator="equal">
      <formula>0</formula>
    </cfRule>
  </conditionalFormatting>
  <conditionalFormatting sqref="G235:I235">
    <cfRule type="cellIs" dxfId="4" priority="7" stopIfTrue="1" operator="equal">
      <formula>0</formula>
    </cfRule>
  </conditionalFormatting>
  <conditionalFormatting sqref="G243:I243">
    <cfRule type="cellIs" dxfId="3" priority="6" stopIfTrue="1" operator="equal">
      <formula>0</formula>
    </cfRule>
  </conditionalFormatting>
  <conditionalFormatting sqref="G301:I301">
    <cfRule type="cellIs" dxfId="2" priority="4" stopIfTrue="1" operator="equal">
      <formula>0</formula>
    </cfRule>
  </conditionalFormatting>
  <conditionalFormatting sqref="G313:I313">
    <cfRule type="cellIs" dxfId="1" priority="3" stopIfTrue="1" operator="equal">
      <formula>0</formula>
    </cfRule>
  </conditionalFormatting>
  <conditionalFormatting sqref="G321:I321">
    <cfRule type="cellIs" dxfId="0" priority="2" stopIfTrue="1" operator="equal">
      <formula>0</formula>
    </cfRule>
  </conditionalFormatting>
  <printOptions horizontalCentered="1"/>
  <pageMargins left="0.19685039370078741" right="0.19685039370078741" top="0.55118110236220474" bottom="0.62992125984251968" header="0.39370078740157483" footer="0.27559055118110237"/>
  <pageSetup paperSize="9" scale="56" fitToHeight="0" orientation="portrait" r:id="rId1"/>
  <headerFooter alignWithMargins="0">
    <oddFooter>&amp;C&amp;F&amp;R&amp;P/&amp;N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selection activeCell="F37" sqref="F37:G37"/>
    </sheetView>
  </sheetViews>
  <sheetFormatPr defaultRowHeight="12.75"/>
  <cols>
    <col min="2" max="2" width="10" customWidth="1"/>
    <col min="3" max="3" width="54.7109375" customWidth="1"/>
    <col min="7" max="7" width="12.42578125" customWidth="1"/>
  </cols>
  <sheetData>
    <row r="1" spans="1:7" ht="13.5" thickBot="1"/>
    <row r="2" spans="1:7" ht="63.75">
      <c r="A2" s="521" t="s">
        <v>600</v>
      </c>
      <c r="B2" s="522"/>
      <c r="C2" s="156" t="s">
        <v>601</v>
      </c>
      <c r="D2" s="522" t="s">
        <v>590</v>
      </c>
      <c r="E2" s="522"/>
      <c r="F2" s="522"/>
      <c r="G2" s="523"/>
    </row>
    <row r="3" spans="1:7">
      <c r="A3" s="157" t="s">
        <v>591</v>
      </c>
      <c r="B3" s="158" t="s">
        <v>592</v>
      </c>
      <c r="C3" s="158" t="s">
        <v>593</v>
      </c>
      <c r="D3" s="159" t="s">
        <v>590</v>
      </c>
      <c r="E3" s="159" t="s">
        <v>594</v>
      </c>
      <c r="F3" s="159" t="s">
        <v>595</v>
      </c>
      <c r="G3" s="160" t="s">
        <v>596</v>
      </c>
    </row>
    <row r="4" spans="1:7" ht="38.25">
      <c r="A4" s="161"/>
      <c r="B4" s="162"/>
      <c r="C4" s="163" t="s">
        <v>602</v>
      </c>
      <c r="D4" s="162" t="s">
        <v>603</v>
      </c>
      <c r="E4" s="162">
        <v>1.1000000000000001</v>
      </c>
      <c r="F4" s="164">
        <v>21.31</v>
      </c>
      <c r="G4" s="165">
        <f>F4*E4</f>
        <v>23.440999999999999</v>
      </c>
    </row>
    <row r="5" spans="1:7" ht="38.25">
      <c r="A5" s="161"/>
      <c r="B5" s="162"/>
      <c r="C5" s="163" t="s">
        <v>604</v>
      </c>
      <c r="D5" s="162" t="s">
        <v>605</v>
      </c>
      <c r="E5" s="162">
        <v>0.1</v>
      </c>
      <c r="F5" s="164">
        <v>557.44000000000005</v>
      </c>
      <c r="G5" s="165">
        <f>F5*E5</f>
        <v>55.744000000000007</v>
      </c>
    </row>
    <row r="6" spans="1:7" ht="38.25">
      <c r="A6" s="161" t="s">
        <v>607</v>
      </c>
      <c r="B6" s="162" t="s">
        <v>524</v>
      </c>
      <c r="C6" s="163" t="s">
        <v>606</v>
      </c>
      <c r="D6" s="162" t="s">
        <v>37</v>
      </c>
      <c r="E6" s="162">
        <v>0.08</v>
      </c>
      <c r="F6" s="164">
        <v>98.24</v>
      </c>
      <c r="G6" s="165">
        <f t="shared" ref="G6:G9" si="0">F6*E6</f>
        <v>7.8591999999999995</v>
      </c>
    </row>
    <row r="7" spans="1:7">
      <c r="A7" s="161" t="s">
        <v>597</v>
      </c>
      <c r="B7" s="162" t="s">
        <v>524</v>
      </c>
      <c r="C7" s="163" t="s">
        <v>608</v>
      </c>
      <c r="D7" s="162" t="s">
        <v>609</v>
      </c>
      <c r="E7" s="162">
        <v>1</v>
      </c>
      <c r="F7" s="164">
        <v>18.53</v>
      </c>
      <c r="G7" s="165">
        <f t="shared" si="0"/>
        <v>18.53</v>
      </c>
    </row>
    <row r="8" spans="1:7">
      <c r="A8" s="161" t="s">
        <v>610</v>
      </c>
      <c r="B8" s="162" t="s">
        <v>524</v>
      </c>
      <c r="C8" s="163" t="s">
        <v>598</v>
      </c>
      <c r="D8" s="162" t="s">
        <v>609</v>
      </c>
      <c r="E8" s="162">
        <v>0.5</v>
      </c>
      <c r="F8" s="164">
        <v>25.29</v>
      </c>
      <c r="G8" s="165">
        <f t="shared" si="0"/>
        <v>12.645</v>
      </c>
    </row>
    <row r="9" spans="1:7" ht="38.25">
      <c r="A9" s="161" t="s">
        <v>612</v>
      </c>
      <c r="B9" s="162" t="s">
        <v>524</v>
      </c>
      <c r="C9" s="163" t="s">
        <v>611</v>
      </c>
      <c r="D9" s="162" t="s">
        <v>603</v>
      </c>
      <c r="E9" s="162">
        <v>1</v>
      </c>
      <c r="F9" s="164">
        <v>12.47</v>
      </c>
      <c r="G9" s="165">
        <f t="shared" si="0"/>
        <v>12.47</v>
      </c>
    </row>
    <row r="10" spans="1:7" ht="13.5" thickBot="1">
      <c r="A10" s="166"/>
      <c r="B10" s="167"/>
      <c r="C10" s="168" t="s">
        <v>599</v>
      </c>
      <c r="D10" s="167"/>
      <c r="E10" s="167"/>
      <c r="F10" s="519">
        <f>SUM(G4:G9)</f>
        <v>130.6892</v>
      </c>
      <c r="G10" s="520"/>
    </row>
    <row r="11" spans="1:7" ht="13.5" thickBot="1"/>
    <row r="12" spans="1:7" ht="51">
      <c r="A12" s="521" t="s">
        <v>589</v>
      </c>
      <c r="B12" s="522"/>
      <c r="C12" s="156" t="s">
        <v>625</v>
      </c>
      <c r="D12" s="522" t="s">
        <v>590</v>
      </c>
      <c r="E12" s="522"/>
      <c r="F12" s="522"/>
      <c r="G12" s="523"/>
    </row>
    <row r="13" spans="1:7">
      <c r="A13" s="157" t="s">
        <v>591</v>
      </c>
      <c r="B13" s="158" t="s">
        <v>592</v>
      </c>
      <c r="C13" s="158" t="s">
        <v>593</v>
      </c>
      <c r="D13" s="159" t="s">
        <v>590</v>
      </c>
      <c r="E13" s="159" t="s">
        <v>594</v>
      </c>
      <c r="F13" s="159" t="s">
        <v>595</v>
      </c>
      <c r="G13" s="160" t="s">
        <v>596</v>
      </c>
    </row>
    <row r="14" spans="1:7" ht="63.75">
      <c r="A14" s="161"/>
      <c r="B14" s="162"/>
      <c r="C14" s="163" t="s">
        <v>614</v>
      </c>
      <c r="D14" s="162" t="s">
        <v>590</v>
      </c>
      <c r="E14" s="162">
        <v>1</v>
      </c>
      <c r="F14" s="164">
        <v>155.69999999999999</v>
      </c>
      <c r="G14" s="165">
        <f>F14*E14</f>
        <v>155.69999999999999</v>
      </c>
    </row>
    <row r="15" spans="1:7" ht="38.25">
      <c r="A15" s="161"/>
      <c r="B15" s="162"/>
      <c r="C15" s="163" t="s">
        <v>615</v>
      </c>
      <c r="D15" s="162" t="s">
        <v>590</v>
      </c>
      <c r="E15" s="162">
        <v>1</v>
      </c>
      <c r="F15" s="164">
        <v>9.69</v>
      </c>
      <c r="G15" s="165">
        <f>F15*E15</f>
        <v>9.69</v>
      </c>
    </row>
    <row r="16" spans="1:7" ht="76.5">
      <c r="A16" s="161"/>
      <c r="B16" s="162"/>
      <c r="C16" s="163" t="s">
        <v>616</v>
      </c>
      <c r="D16" s="162" t="s">
        <v>590</v>
      </c>
      <c r="E16" s="162">
        <v>1</v>
      </c>
      <c r="F16" s="164">
        <v>30.95</v>
      </c>
      <c r="G16" s="165">
        <f t="shared" ref="G16:G19" si="1">F16*E16</f>
        <v>30.95</v>
      </c>
    </row>
    <row r="17" spans="1:7" ht="63.75">
      <c r="A17" s="161"/>
      <c r="B17" s="162"/>
      <c r="C17" s="163" t="s">
        <v>617</v>
      </c>
      <c r="D17" s="162" t="s">
        <v>590</v>
      </c>
      <c r="E17" s="162">
        <v>1</v>
      </c>
      <c r="F17" s="164">
        <v>69.47</v>
      </c>
      <c r="G17" s="165">
        <f t="shared" si="1"/>
        <v>69.47</v>
      </c>
    </row>
    <row r="18" spans="1:7" ht="25.5">
      <c r="A18" s="161" t="s">
        <v>619</v>
      </c>
      <c r="B18" s="162" t="s">
        <v>524</v>
      </c>
      <c r="C18" s="163" t="s">
        <v>620</v>
      </c>
      <c r="D18" s="162" t="s">
        <v>618</v>
      </c>
      <c r="E18" s="162">
        <v>1</v>
      </c>
      <c r="F18" s="164">
        <v>25.74</v>
      </c>
      <c r="G18" s="165">
        <f t="shared" si="1"/>
        <v>25.74</v>
      </c>
    </row>
    <row r="19" spans="1:7">
      <c r="A19" s="161" t="s">
        <v>622</v>
      </c>
      <c r="B19" s="162" t="s">
        <v>524</v>
      </c>
      <c r="C19" s="163" t="s">
        <v>621</v>
      </c>
      <c r="D19" s="162" t="s">
        <v>609</v>
      </c>
      <c r="E19" s="162">
        <v>4.0540000000000003</v>
      </c>
      <c r="F19" s="164">
        <v>20.83</v>
      </c>
      <c r="G19" s="165">
        <f t="shared" si="1"/>
        <v>84.444819999999993</v>
      </c>
    </row>
    <row r="20" spans="1:7">
      <c r="A20" s="161" t="s">
        <v>624</v>
      </c>
      <c r="B20" s="162" t="s">
        <v>524</v>
      </c>
      <c r="C20" s="163" t="s">
        <v>623</v>
      </c>
      <c r="D20" s="162" t="s">
        <v>609</v>
      </c>
      <c r="E20" s="162">
        <v>4.05</v>
      </c>
      <c r="F20" s="164">
        <v>25.63</v>
      </c>
      <c r="G20" s="165">
        <f t="shared" ref="G20" si="2">F20*E20</f>
        <v>103.80149999999999</v>
      </c>
    </row>
    <row r="21" spans="1:7" ht="13.5" thickBot="1">
      <c r="A21" s="166"/>
      <c r="B21" s="167"/>
      <c r="C21" s="168" t="s">
        <v>599</v>
      </c>
      <c r="D21" s="167"/>
      <c r="E21" s="167"/>
      <c r="F21" s="519">
        <f>SUM(G14:G20)</f>
        <v>479.79631999999992</v>
      </c>
      <c r="G21" s="520"/>
    </row>
    <row r="22" spans="1:7" ht="13.5" thickBot="1"/>
    <row r="23" spans="1:7" ht="25.5">
      <c r="A23" s="521" t="s">
        <v>629</v>
      </c>
      <c r="B23" s="522"/>
      <c r="C23" s="156" t="s">
        <v>630</v>
      </c>
      <c r="D23" s="522" t="s">
        <v>590</v>
      </c>
      <c r="E23" s="522"/>
      <c r="F23" s="522"/>
      <c r="G23" s="523"/>
    </row>
    <row r="24" spans="1:7">
      <c r="A24" s="157" t="s">
        <v>591</v>
      </c>
      <c r="B24" s="158" t="s">
        <v>592</v>
      </c>
      <c r="C24" s="158" t="s">
        <v>593</v>
      </c>
      <c r="D24" s="159" t="s">
        <v>590</v>
      </c>
      <c r="E24" s="159" t="s">
        <v>594</v>
      </c>
      <c r="F24" s="159" t="s">
        <v>595</v>
      </c>
      <c r="G24" s="160" t="s">
        <v>596</v>
      </c>
    </row>
    <row r="25" spans="1:7">
      <c r="A25" s="161" t="s">
        <v>632</v>
      </c>
      <c r="B25" s="162" t="s">
        <v>64</v>
      </c>
      <c r="C25" s="163" t="s">
        <v>631</v>
      </c>
      <c r="D25" s="162" t="s">
        <v>633</v>
      </c>
      <c r="E25" s="162">
        <v>0.3</v>
      </c>
      <c r="F25" s="164">
        <v>12.22</v>
      </c>
      <c r="G25" s="165">
        <f>F25*E25</f>
        <v>3.6659999999999999</v>
      </c>
    </row>
    <row r="26" spans="1:7">
      <c r="A26" s="161" t="s">
        <v>637</v>
      </c>
      <c r="B26" s="162" t="s">
        <v>524</v>
      </c>
      <c r="C26" s="163" t="s">
        <v>634</v>
      </c>
      <c r="D26" s="162" t="s">
        <v>609</v>
      </c>
      <c r="E26" s="162">
        <v>0.8</v>
      </c>
      <c r="F26" s="164">
        <v>22.11</v>
      </c>
      <c r="G26" s="165">
        <f t="shared" ref="G26:G27" si="3">F26*E26</f>
        <v>17.687999999999999</v>
      </c>
    </row>
    <row r="27" spans="1:7">
      <c r="A27" s="161" t="s">
        <v>636</v>
      </c>
      <c r="B27" s="162" t="s">
        <v>524</v>
      </c>
      <c r="C27" s="163" t="s">
        <v>635</v>
      </c>
      <c r="D27" s="162" t="s">
        <v>609</v>
      </c>
      <c r="E27" s="162">
        <v>1.5</v>
      </c>
      <c r="F27" s="164">
        <v>26.79</v>
      </c>
      <c r="G27" s="165">
        <f t="shared" si="3"/>
        <v>40.185000000000002</v>
      </c>
    </row>
    <row r="28" spans="1:7" ht="13.5" thickBot="1">
      <c r="A28" s="166"/>
      <c r="B28" s="167"/>
      <c r="C28" s="168" t="s">
        <v>599</v>
      </c>
      <c r="D28" s="167"/>
      <c r="E28" s="167"/>
      <c r="F28" s="519">
        <f>SUM(G25:G27)</f>
        <v>61.539000000000001</v>
      </c>
      <c r="G28" s="520"/>
    </row>
    <row r="29" spans="1:7" ht="13.5" thickBot="1"/>
    <row r="30" spans="1:7" ht="25.5">
      <c r="A30" s="521" t="s">
        <v>638</v>
      </c>
      <c r="B30" s="522"/>
      <c r="C30" s="156" t="s">
        <v>639</v>
      </c>
      <c r="D30" s="522" t="s">
        <v>590</v>
      </c>
      <c r="E30" s="522"/>
      <c r="F30" s="522"/>
      <c r="G30" s="523"/>
    </row>
    <row r="31" spans="1:7">
      <c r="A31" s="157" t="s">
        <v>591</v>
      </c>
      <c r="B31" s="158" t="s">
        <v>592</v>
      </c>
      <c r="C31" s="158" t="s">
        <v>593</v>
      </c>
      <c r="D31" s="159" t="s">
        <v>590</v>
      </c>
      <c r="E31" s="159" t="s">
        <v>594</v>
      </c>
      <c r="F31" s="159" t="s">
        <v>595</v>
      </c>
      <c r="G31" s="160" t="s">
        <v>596</v>
      </c>
    </row>
    <row r="32" spans="1:7" ht="25.5">
      <c r="A32" s="63" t="s">
        <v>641</v>
      </c>
      <c r="B32" s="162" t="s">
        <v>524</v>
      </c>
      <c r="C32" s="163" t="s">
        <v>640</v>
      </c>
      <c r="D32" s="162" t="s">
        <v>605</v>
      </c>
      <c r="E32" s="162">
        <v>0.53</v>
      </c>
      <c r="F32" s="164">
        <v>222.4</v>
      </c>
      <c r="G32" s="165">
        <f>F32*E32</f>
        <v>117.87200000000001</v>
      </c>
    </row>
    <row r="33" spans="1:7" ht="38.25">
      <c r="A33" s="161" t="s">
        <v>642</v>
      </c>
      <c r="B33" s="162" t="s">
        <v>524</v>
      </c>
      <c r="C33" s="163" t="s">
        <v>643</v>
      </c>
      <c r="D33" s="162" t="s">
        <v>605</v>
      </c>
      <c r="E33" s="162">
        <v>5.3</v>
      </c>
      <c r="F33" s="164">
        <v>6.95</v>
      </c>
      <c r="G33" s="165">
        <f t="shared" ref="G33:G34" si="4">F33*E33</f>
        <v>36.835000000000001</v>
      </c>
    </row>
    <row r="34" spans="1:7" ht="38.25">
      <c r="A34" s="161" t="s">
        <v>645</v>
      </c>
      <c r="B34" s="162" t="s">
        <v>524</v>
      </c>
      <c r="C34" s="163" t="s">
        <v>644</v>
      </c>
      <c r="D34" s="162" t="s">
        <v>603</v>
      </c>
      <c r="E34" s="162">
        <v>14.13</v>
      </c>
      <c r="F34" s="164">
        <v>195.54</v>
      </c>
      <c r="G34" s="165">
        <f t="shared" si="4"/>
        <v>2762.9802</v>
      </c>
    </row>
    <row r="35" spans="1:7">
      <c r="A35" s="161" t="s">
        <v>646</v>
      </c>
      <c r="B35" s="162" t="s">
        <v>524</v>
      </c>
      <c r="C35" s="163" t="s">
        <v>598</v>
      </c>
      <c r="D35" s="162" t="s">
        <v>609</v>
      </c>
      <c r="E35" s="162">
        <v>31.14</v>
      </c>
      <c r="F35" s="164">
        <v>25.29</v>
      </c>
      <c r="G35" s="165">
        <f t="shared" ref="G35:G36" si="5">F35*E35</f>
        <v>787.53059999999994</v>
      </c>
    </row>
    <row r="36" spans="1:7">
      <c r="A36" s="161" t="s">
        <v>647</v>
      </c>
      <c r="B36" s="162" t="s">
        <v>524</v>
      </c>
      <c r="C36" s="163" t="s">
        <v>608</v>
      </c>
      <c r="D36" s="162" t="s">
        <v>609</v>
      </c>
      <c r="E36" s="162">
        <v>24.47</v>
      </c>
      <c r="F36" s="164">
        <v>18.53</v>
      </c>
      <c r="G36" s="165">
        <f t="shared" si="5"/>
        <v>453.42910000000001</v>
      </c>
    </row>
    <row r="37" spans="1:7" ht="13.5" thickBot="1">
      <c r="A37" s="166"/>
      <c r="B37" s="167"/>
      <c r="C37" s="168" t="s">
        <v>599</v>
      </c>
      <c r="D37" s="167"/>
      <c r="E37" s="167"/>
      <c r="F37" s="519">
        <f>SUM(G32:G36)</f>
        <v>4158.6468999999997</v>
      </c>
      <c r="G37" s="520"/>
    </row>
  </sheetData>
  <mergeCells count="12">
    <mergeCell ref="F37:G37"/>
    <mergeCell ref="A2:B2"/>
    <mergeCell ref="D2:G2"/>
    <mergeCell ref="F10:G10"/>
    <mergeCell ref="A12:B12"/>
    <mergeCell ref="D12:G12"/>
    <mergeCell ref="F21:G21"/>
    <mergeCell ref="A23:B23"/>
    <mergeCell ref="D23:G23"/>
    <mergeCell ref="F28:G28"/>
    <mergeCell ref="A30:B30"/>
    <mergeCell ref="D30:G3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vt:i4>
      </vt:variant>
    </vt:vector>
  </HeadingPairs>
  <TitlesOfParts>
    <vt:vector size="12" baseType="lpstr">
      <vt:lpstr>ORÇAMENTO</vt:lpstr>
      <vt:lpstr>CRONOGRAMA</vt:lpstr>
      <vt:lpstr>Composição BDI</vt:lpstr>
      <vt:lpstr>QCOB VEST - 110V_SAPATAS (2)</vt:lpstr>
      <vt:lpstr>COMPOSIÇÕES</vt:lpstr>
      <vt:lpstr>'Composição BDI'!Area_de_impressao</vt:lpstr>
      <vt:lpstr>CRONOGRAMA!Area_de_impressao</vt:lpstr>
      <vt:lpstr>ORÇAMENTO!Area_de_impressao</vt:lpstr>
      <vt:lpstr>'QCOB VEST - 110V_SAPATAS (2)'!Area_de_impressao</vt:lpstr>
      <vt:lpstr>CRONOGRAMA!Titulos_de_impressao</vt:lpstr>
      <vt:lpstr>ORÇAMENTO!Titulos_de_impressao</vt:lpstr>
      <vt:lpstr>'QCOB VEST - 110V_SAPATAS (2)'!Titulos_de_impressao</vt:lpstr>
    </vt:vector>
  </TitlesOfParts>
  <Company>PNUD/BRA/00/027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willamy.dias</dc:creator>
  <cp:lastModifiedBy>Engenharia01</cp:lastModifiedBy>
  <cp:lastPrinted>2025-08-11T14:05:35Z</cp:lastPrinted>
  <dcterms:created xsi:type="dcterms:W3CDTF">2005-05-06T14:48:20Z</dcterms:created>
  <dcterms:modified xsi:type="dcterms:W3CDTF">2025-08-13T19:59:15Z</dcterms:modified>
</cp:coreProperties>
</file>